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uk_000\Desktop\"/>
    </mc:Choice>
  </mc:AlternateContent>
  <bookViews>
    <workbookView xWindow="0" yWindow="0" windowWidth="20490" windowHeight="71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4.5'!$A$1:$M$60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N1'!$A$1:$L$76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42" i="40" l="1"/>
  <c r="C55" i="40" l="1"/>
  <c r="D24" i="40" l="1"/>
  <c r="C24" i="40"/>
  <c r="I10" i="9" l="1"/>
  <c r="M40" i="55" l="1"/>
  <c r="M39" i="55"/>
  <c r="M38" i="55"/>
  <c r="M37" i="55"/>
  <c r="M36" i="55"/>
  <c r="M35" i="55"/>
  <c r="M34" i="55"/>
  <c r="M33" i="55"/>
  <c r="M32" i="55"/>
  <c r="M29" i="55"/>
  <c r="L27" i="55"/>
  <c r="L26" i="55"/>
  <c r="L25" i="55"/>
  <c r="L24" i="55"/>
  <c r="L23" i="55"/>
  <c r="M22" i="55"/>
  <c r="L22" i="55" s="1"/>
  <c r="H22" i="55"/>
  <c r="M20" i="55"/>
  <c r="L20" i="55" s="1"/>
  <c r="M18" i="55"/>
  <c r="H18" i="55"/>
  <c r="L18" i="55" s="1"/>
  <c r="L12" i="55"/>
  <c r="M46" i="55" l="1"/>
  <c r="K74" i="46"/>
  <c r="K73" i="46"/>
  <c r="K71" i="46"/>
  <c r="K70" i="46"/>
  <c r="K69" i="46"/>
  <c r="K68" i="46"/>
  <c r="K66" i="46"/>
  <c r="K65" i="46"/>
  <c r="K64" i="46"/>
  <c r="K63" i="46"/>
  <c r="K62" i="46"/>
  <c r="K61" i="46"/>
  <c r="K60" i="46"/>
  <c r="K59" i="46"/>
  <c r="L55" i="46"/>
  <c r="K55" i="46"/>
  <c r="L54" i="46"/>
  <c r="L80" i="46" s="1"/>
  <c r="K53" i="46"/>
  <c r="K52" i="46"/>
  <c r="K51" i="46"/>
  <c r="K50" i="46"/>
  <c r="K49" i="46"/>
  <c r="K48" i="46"/>
  <c r="K47" i="46"/>
  <c r="K46" i="46"/>
  <c r="K45" i="46"/>
  <c r="K44" i="46"/>
  <c r="K43" i="46"/>
  <c r="K40" i="46"/>
  <c r="K39" i="46"/>
  <c r="K38" i="46"/>
  <c r="K37" i="46"/>
  <c r="K36" i="46"/>
  <c r="K35" i="46"/>
  <c r="K34" i="46"/>
  <c r="K32" i="46"/>
  <c r="K31" i="46"/>
  <c r="K28" i="46"/>
  <c r="K27" i="46"/>
  <c r="K26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0" i="46"/>
  <c r="K54" i="46" l="1"/>
  <c r="D28" i="40" l="1"/>
  <c r="D21" i="40"/>
  <c r="D27" i="40" l="1"/>
  <c r="C61" i="40" l="1"/>
  <c r="C45" i="40"/>
  <c r="D51" i="40"/>
  <c r="D45" i="40"/>
  <c r="D41" i="40"/>
  <c r="C41" i="40"/>
  <c r="D42" i="40"/>
  <c r="D38" i="40" l="1"/>
  <c r="C38" i="40"/>
  <c r="C30" i="40" l="1"/>
  <c r="C28" i="40"/>
  <c r="C27" i="40"/>
  <c r="C21" i="40"/>
  <c r="D12" i="7" l="1"/>
  <c r="C12" i="7"/>
  <c r="D12" i="3"/>
  <c r="C12" i="3"/>
  <c r="D58" i="42"/>
  <c r="A27" i="42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C25" i="59" l="1"/>
  <c r="C24" i="59"/>
  <c r="C23" i="59"/>
  <c r="C22" i="59"/>
  <c r="C21" i="59"/>
  <c r="C19" i="59"/>
  <c r="C18" i="59"/>
  <c r="C14" i="59"/>
  <c r="C12" i="59"/>
  <c r="C20" i="59" l="1"/>
  <c r="I2" i="35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6" i="55" l="1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H34" i="45"/>
  <c r="G34" i="45"/>
  <c r="I25" i="43"/>
  <c r="H25" i="43"/>
  <c r="G25" i="43"/>
  <c r="D27" i="3" l="1"/>
  <c r="C27" i="3"/>
  <c r="D17" i="28" l="1"/>
  <c r="C17" i="28"/>
  <c r="I25" i="29" l="1"/>
  <c r="D76" i="40" l="1"/>
  <c r="D67" i="40"/>
  <c r="D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<sst xmlns="http://schemas.openxmlformats.org/spreadsheetml/2006/main" count="1975" uniqueCount="768">
  <si>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</si>
  <si>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</si>
  <si>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</si>
  <si>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</si>
  <si>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</si>
  <si>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</si>
  <si>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</si>
  <si>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</si>
  <si>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</si>
  <si>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</si>
  <si>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</si>
  <si>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</si>
  <si>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</si>
  <si>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</si>
  <si>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</si>
  <si>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</si>
  <si>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</si>
  <si>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</si>
  <si>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</si>
  <si>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</si>
  <si>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</si>
  <si>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</si>
  <si>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</si>
  <si>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</si>
  <si>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</si>
  <si>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</si>
  <si>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</si>
  <si>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</si>
  <si>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</si>
  <si>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</si>
  <si>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</si>
  <si>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</si>
  <si>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</si>
  <si>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</si>
  <si>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</si>
  <si>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</si>
  <si>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</si>
  <si>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</si>
  <si>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</si>
  <si>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</si>
  <si>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</si>
  <si>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</si>
  <si>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</si>
  <si>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</si>
  <si>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</si>
  <si>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</si>
  <si>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</si>
  <si>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</si>
  <si>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</si>
  <si>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</si>
  <si>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</si>
  <si>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</si>
  <si>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</si>
  <si>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</si>
  <si>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</si>
  <si>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</si>
  <si>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</si>
  <si>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</si>
  <si>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</si>
  <si>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</si>
  <si>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</si>
  <si>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</si>
  <si>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</si>
  <si>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</si>
  <si>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</si>
  <si>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</si>
  <si>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</si>
  <si>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</si>
  <si>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</si>
  <si>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</si>
  <si>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</si>
  <si>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</si>
  <si>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</si>
  <si>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</si>
  <si>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</si>
  <si>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</si>
  <si>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</si>
  <si>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</si>
  <si>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</si>
  <si>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</si>
  <si>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</si>
  <si>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</si>
  <si>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</si>
  <si>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</si>
  <si>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</si>
  <si>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</si>
  <si>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</si>
  <si>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</si>
  <si>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</si>
  <si>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</si>
  <si>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</si>
  <si>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</si>
  <si>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</si>
  <si>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</si>
  <si>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</si>
  <si>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</si>
  <si>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</si>
  <si>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</si>
  <si>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</si>
  <si>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</si>
  <si>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</si>
  <si>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</si>
  <si>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</si>
  <si>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</si>
  <si>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</si>
  <si>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</si>
  <si>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</si>
  <si>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</si>
  <si>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</si>
  <si>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</si>
  <si>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</si>
  <si>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</si>
  <si>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</si>
  <si>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</si>
  <si>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</si>
  <si>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</si>
  <si>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</si>
  <si>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</si>
  <si>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</si>
  <si>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</si>
  <si>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</si>
  <si>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</si>
  <si>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</si>
  <si>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</si>
  <si>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</si>
  <si>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</si>
  <si>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</si>
  <si>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</si>
  <si>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</si>
  <si>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</si>
  <si>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</si>
  <si>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</si>
  <si>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</si>
  <si>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</si>
  <si>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</si>
  <si>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</si>
  <si>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</si>
  <si>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</si>
  <si>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</si>
  <si>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</si>
  <si>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</si>
  <si>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</si>
  <si>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</si>
  <si>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</si>
  <si>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</si>
  <si>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</si>
  <si>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</si>
  <si>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</si>
  <si>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</si>
  <si>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</si>
  <si>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</si>
  <si>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</si>
  <si>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</si>
  <si>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</si>
  <si>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</si>
  <si>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</si>
  <si>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</si>
  <si>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</si>
  <si>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</si>
  <si>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</si>
  <si>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</si>
  <si>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</si>
  <si>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</si>
  <si>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</si>
  <si>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</si>
  <si>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</si>
  <si>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</si>
  <si>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</si>
  <si>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</si>
  <si>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</si>
  <si>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</si>
  <si>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</si>
  <si>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</si>
  <si>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</si>
  <si>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</si>
  <si>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</si>
  <si>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</si>
  <si>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</si>
  <si>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</si>
  <si>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</si>
  <si>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</si>
  <si>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</si>
  <si>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</si>
  <si>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</si>
  <si>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</si>
  <si>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</si>
  <si>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</si>
  <si>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</si>
  <si>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</si>
  <si>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</si>
  <si>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</si>
  <si>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</si>
  <si>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</si>
  <si>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</si>
  <si>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</si>
  <si>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</si>
  <si>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</si>
  <si>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</si>
  <si>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</si>
  <si>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</si>
  <si>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</si>
  <si>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</si>
  <si>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</si>
  <si>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</si>
  <si>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</si>
  <si>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</si>
  <si>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</si>
  <si>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</si>
  <si>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</si>
  <si>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</si>
  <si>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</si>
  <si>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</si>
  <si>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</si>
  <si>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</si>
  <si>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</si>
  <si>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</si>
  <si>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</si>
  <si>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</si>
  <si>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</si>
  <si>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</si>
  <si>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</si>
  <si>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</si>
  <si>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</si>
  <si>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</si>
  <si>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</si>
  <si>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</si>
  <si>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</si>
  <si>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</si>
  <si>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</si>
  <si>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</si>
  <si>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</si>
  <si>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</si>
  <si>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</si>
  <si>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</si>
  <si>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</si>
  <si>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</si>
  <si>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</si>
  <si>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</si>
  <si>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</si>
  <si>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</si>
  <si>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</si>
  <si>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</si>
  <si>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</si>
  <si>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</si>
  <si>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</si>
  <si>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</si>
  <si>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</si>
  <si>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</si>
  <si>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</si>
  <si>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</si>
  <si>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</si>
  <si>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</si>
  <si>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</si>
  <si>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</si>
  <si>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</si>
  <si>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</si>
  <si>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</si>
  <si>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</si>
  <si>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</si>
  <si>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</si>
  <si>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</si>
  <si>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</si>
  <si>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</si>
  <si>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</si>
  <si>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</si>
  <si>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</si>
  <si>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</si>
  <si>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</si>
  <si>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</si>
  <si>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</si>
  <si>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</si>
  <si>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</si>
  <si>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</si>
  <si>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</si>
  <si>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</si>
  <si>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</si>
  <si>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</si>
  <si>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</si>
  <si>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</si>
  <si>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</si>
  <si>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</si>
  <si>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</si>
  <si>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</si>
  <si>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</si>
  <si>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</si>
  <si>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</si>
  <si>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</si>
  <si>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</si>
  <si>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</si>
  <si>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</si>
  <si>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</si>
  <si>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</si>
  <si>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</si>
  <si>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</si>
  <si>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</si>
  <si>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</si>
  <si>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</si>
  <si>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</si>
  <si>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</si>
  <si>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</si>
  <si>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</si>
  <si>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</si>
  <si>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</si>
  <si>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</si>
  <si>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</si>
  <si>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</si>
  <si>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</si>
  <si>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</si>
  <si>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</si>
  <si>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</si>
  <si>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</si>
  <si>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</si>
  <si>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</si>
  <si>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</si>
  <si>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</si>
  <si>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</si>
  <si>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</si>
  <si>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</si>
  <si>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</si>
  <si>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</si>
  <si>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</si>
  <si>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</si>
  <si>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</si>
  <si>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</si>
  <si>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</si>
  <si>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</si>
  <si>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</si>
  <si>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</si>
  <si>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</si>
  <si>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</si>
  <si>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</si>
  <si>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</si>
  <si>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</si>
  <si>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</si>
  <si>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</si>
  <si>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</si>
  <si>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</si>
  <si>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</si>
  <si>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</si>
  <si>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</si>
  <si>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</si>
  <si>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</si>
  <si>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</si>
  <si>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</si>
  <si>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</si>
  <si>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</si>
  <si>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</si>
  <si>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</si>
  <si>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</si>
  <si>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</si>
  <si>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</si>
  <si>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</si>
  <si>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</si>
  <si>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</si>
  <si>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</si>
  <si>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</si>
  <si>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</si>
  <si>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</si>
  <si>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</si>
  <si>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</si>
  <si>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</si>
  <si>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</si>
  <si>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</si>
  <si>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</si>
  <si>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</si>
  <si>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</si>
  <si>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</si>
  <si>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</si>
  <si>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</si>
  <si>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</si>
  <si>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</si>
  <si>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</si>
  <si>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</si>
  <si>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</si>
  <si>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</si>
  <si>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</si>
  <si>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</si>
  <si>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</si>
  <si>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</si>
  <si>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</si>
  <si>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</si>
  <si>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</si>
  <si>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</si>
  <si>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</si>
  <si>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</si>
  <si>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</si>
  <si>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</si>
  <si>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</si>
  <si>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</si>
  <si>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</si>
  <si>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</si>
  <si>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</si>
  <si>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</si>
  <si>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</si>
  <si>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</si>
  <si>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</si>
  <si>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</si>
  <si>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</si>
  <si>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</si>
  <si>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</si>
  <si>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</si>
  <si>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</si>
  <si>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</si>
  <si>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</si>
  <si>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</si>
  <si>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</si>
  <si>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</si>
  <si>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</si>
  <si>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</si>
  <si>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</si>
  <si>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</si>
  <si>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</si>
  <si>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</si>
  <si>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</si>
  <si>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</si>
  <si>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</si>
  <si>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</si>
  <si>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</si>
  <si>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</si>
  <si>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</si>
  <si>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</si>
  <si>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</si>
  <si>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</si>
  <si>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</si>
  <si>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</si>
  <si>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</si>
  <si>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</si>
  <si>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</si>
  <si>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</si>
  <si>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</si>
  <si>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</si>
  <si>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</si>
  <si>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</si>
  <si>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</si>
  <si>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</si>
  <si>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</si>
  <si>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</si>
  <si>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</si>
  <si>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</si>
  <si>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</si>
  <si>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</si>
  <si>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</si>
  <si>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</si>
  <si>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</si>
  <si>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</si>
  <si>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</si>
  <si>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</si>
  <si>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</si>
  <si>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</si>
  <si>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</si>
  <si>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</si>
  <si>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</si>
  <si>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</si>
  <si>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</si>
  <si>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</si>
  <si>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</si>
  <si>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</si>
  <si>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</si>
  <si>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</si>
  <si>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</si>
  <si>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</si>
  <si>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</si>
  <si>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</si>
  <si>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</si>
  <si>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</si>
  <si>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</si>
  <si>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</si>
  <si>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</si>
  <si>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</si>
  <si>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</si>
  <si>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</si>
  <si>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</si>
  <si>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</si>
  <si>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</si>
  <si>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</si>
  <si>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</si>
  <si>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</si>
  <si>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</si>
  <si>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</si>
  <si>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</si>
  <si>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</si>
  <si>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</si>
  <si>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</si>
  <si>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</si>
  <si>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</si>
  <si>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</si>
  <si>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</si>
  <si>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</si>
  <si>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</si>
  <si>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</si>
  <si>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</si>
  <si>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</si>
  <si>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</si>
  <si>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</si>
  <si>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</si>
  <si>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</si>
  <si>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</si>
  <si>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</si>
  <si>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</si>
  <si>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</si>
  <si>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</si>
  <si>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</si>
  <si>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</si>
  <si>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</si>
  <si>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</si>
  <si>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</si>
  <si>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</si>
  <si>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</si>
  <si>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</si>
  <si>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</si>
  <si>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</si>
  <si>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GE71CR0000000932723601</t>
  </si>
  <si>
    <t>ბანკი ქართუ</t>
  </si>
  <si>
    <t>01024011352</t>
  </si>
  <si>
    <t>გია ჟორჟოლიანი</t>
  </si>
  <si>
    <t>8.01.20</t>
  </si>
  <si>
    <t>ფულადი შემოწირულობა</t>
  </si>
  <si>
    <t>21.01.20</t>
  </si>
  <si>
    <t>ნიკა გეგეშიძე</t>
  </si>
  <si>
    <t xml:space="preserve"> 01005029923</t>
  </si>
  <si>
    <t>GE23TB7257445061100015</t>
  </si>
  <si>
    <t>თიბისი ბანკი</t>
  </si>
  <si>
    <t>3.02.20</t>
  </si>
  <si>
    <t>GE57CR0000001508394506</t>
  </si>
  <si>
    <t>01008004595</t>
  </si>
  <si>
    <t>GE38BS0000000042136279</t>
  </si>
  <si>
    <t>ბაზისბანკი</t>
  </si>
  <si>
    <t>4.02.20</t>
  </si>
  <si>
    <t>გიორგი მაკასარაშვილი</t>
  </si>
  <si>
    <t>01009002599</t>
  </si>
  <si>
    <t>GE11TB7937845061600002</t>
  </si>
  <si>
    <t>5.02.20</t>
  </si>
  <si>
    <t>11.02.20</t>
  </si>
  <si>
    <t>შპს თამ მენეჯმენტ</t>
  </si>
  <si>
    <t>405079711</t>
  </si>
  <si>
    <t>GE62PB1360101373100001</t>
  </si>
  <si>
    <t>პაშა ბანკი საქართველო</t>
  </si>
  <si>
    <t>30.01.20</t>
  </si>
  <si>
    <t>ეკა ლეკაშვილი</t>
  </si>
  <si>
    <t>მარინა მუსხელიშვილი</t>
  </si>
  <si>
    <t>ანი მეტრეველი</t>
  </si>
  <si>
    <t>01024027309</t>
  </si>
  <si>
    <t>01601124987</t>
  </si>
  <si>
    <t>18.02.20</t>
  </si>
  <si>
    <t>01024012639</t>
  </si>
  <si>
    <t>GE30TB7544545064300017</t>
  </si>
  <si>
    <t>ისებ ტვილდიანი</t>
  </si>
  <si>
    <t>21.02.20</t>
  </si>
  <si>
    <t>შპს Unique Stay Hotels</t>
  </si>
  <si>
    <t>406092650</t>
  </si>
  <si>
    <t>GE45BG0000000161185482</t>
  </si>
  <si>
    <t>საქართველოს ბანკი</t>
  </si>
  <si>
    <t>24.02.20</t>
  </si>
  <si>
    <t>ნიკა თათრიშვილი</t>
  </si>
  <si>
    <t xml:space="preserve"> 01008050980</t>
  </si>
  <si>
    <t>GE28TB7024745061100017</t>
  </si>
  <si>
    <t>26.02.20</t>
  </si>
  <si>
    <t>GE03BG0000000161638355</t>
  </si>
  <si>
    <t>12.03.20</t>
  </si>
  <si>
    <t>20.03.20</t>
  </si>
  <si>
    <t>ნათელა ქევხიშვილი</t>
  </si>
  <si>
    <t>01008011119</t>
  </si>
  <si>
    <t>GE78TB7666645061100002</t>
  </si>
  <si>
    <t>26.03.20</t>
  </si>
  <si>
    <t>13.04.20</t>
  </si>
  <si>
    <t>21.04.20</t>
  </si>
  <si>
    <t>თორნიკე ჩივაძე</t>
  </si>
  <si>
    <t>01008053665</t>
  </si>
  <si>
    <t>GE34TB7552945061100077</t>
  </si>
  <si>
    <t>27.04.20</t>
  </si>
  <si>
    <t>11.05.20</t>
  </si>
  <si>
    <t>25.05.20</t>
  </si>
  <si>
    <t>გოჩა გუნავა</t>
  </si>
  <si>
    <t>01005000670</t>
  </si>
  <si>
    <t>GE78TB7234645064300001</t>
  </si>
  <si>
    <t>4.06.20</t>
  </si>
  <si>
    <t>7.07.20</t>
  </si>
  <si>
    <t>ზურაბ ვახანია</t>
  </si>
  <si>
    <t>01009004758</t>
  </si>
  <si>
    <t>GE53TB7886845061100015</t>
  </si>
  <si>
    <t>10.07.20</t>
  </si>
  <si>
    <t>პაატა ჟორჟოლიანი</t>
  </si>
  <si>
    <t>01024015261</t>
  </si>
  <si>
    <t>31.07.20</t>
  </si>
  <si>
    <t>მარიამ გაჩეჩილაძე</t>
  </si>
  <si>
    <t>GE29BG0000000854075200</t>
  </si>
  <si>
    <t>01017037188</t>
  </si>
  <si>
    <t>6.08.20</t>
  </si>
  <si>
    <t>7.08.20</t>
  </si>
  <si>
    <t>GE86BG0000000909253400</t>
  </si>
  <si>
    <t>18.08.20</t>
  </si>
  <si>
    <t>GE71TB7012645061100042</t>
  </si>
  <si>
    <t>19.08.20</t>
  </si>
  <si>
    <t>GE86LB0711170879707000</t>
  </si>
  <si>
    <t>ლიბერთი ბანკი</t>
  </si>
  <si>
    <t>20.08.20</t>
  </si>
  <si>
    <t>24.08.20</t>
  </si>
  <si>
    <t>31.08.20</t>
  </si>
  <si>
    <t>1.09.20</t>
  </si>
  <si>
    <t>8.09.20</t>
  </si>
  <si>
    <t>ნინო საჯაია</t>
  </si>
  <si>
    <t>01018003438</t>
  </si>
  <si>
    <t>GE86TB7987145063600013</t>
  </si>
  <si>
    <t>9.09.20</t>
  </si>
  <si>
    <t>კახაბერ ჭღენტი</t>
  </si>
  <si>
    <t>GE30BG0000000778628000</t>
  </si>
  <si>
    <t>01009003365</t>
  </si>
  <si>
    <t>პანტიკო თორდია</t>
  </si>
  <si>
    <t>01005000706</t>
  </si>
  <si>
    <t>GE77BG0000000271852400</t>
  </si>
  <si>
    <t>10.09.20</t>
  </si>
  <si>
    <t>ელგუჯა ხარშილაძე</t>
  </si>
  <si>
    <t>01010011430</t>
  </si>
  <si>
    <t>GE58BG0000000101302104</t>
  </si>
  <si>
    <t>22.09.20</t>
  </si>
  <si>
    <t>ბესიკ წილოსანი</t>
  </si>
  <si>
    <t>01005006001</t>
  </si>
  <si>
    <t>GE20BS0000000001245283</t>
  </si>
  <si>
    <t>5.10.20</t>
  </si>
  <si>
    <t>8.10.20</t>
  </si>
  <si>
    <t>26.10.20</t>
  </si>
  <si>
    <t>GE12BS0000000004136124</t>
  </si>
  <si>
    <t>ქეთევანი რაზმაძე</t>
  </si>
  <si>
    <t>01011079013</t>
  </si>
  <si>
    <t>GE28BS0000000004136127</t>
  </si>
  <si>
    <t>იოსებ ჯანიაშვილი</t>
  </si>
  <si>
    <t>01002003714</t>
  </si>
  <si>
    <t>GE06BG0000000255055800</t>
  </si>
  <si>
    <t>27.10.20</t>
  </si>
  <si>
    <t>24.11.20</t>
  </si>
  <si>
    <t>სულ</t>
  </si>
  <si>
    <t>1.01.20-31.12.20</t>
  </si>
  <si>
    <t xml:space="preserve">შპს ალმა დიზაინერის მომსახურების </t>
  </si>
  <si>
    <t>მამუკა</t>
  </si>
  <si>
    <t>გუტიკაშვილი</t>
  </si>
  <si>
    <t>ბუღალტერი</t>
  </si>
  <si>
    <t>27.08.20</t>
  </si>
  <si>
    <t>ინტერნეტ-რეკლამს ხრჯი</t>
  </si>
  <si>
    <t>შპს ედლაინი</t>
  </si>
  <si>
    <t>მოქალაქეთა პოლიტიკური გაერთიანება სოციალ-დემოკრატები საქართველოს განვითარებისათვის</t>
  </si>
  <si>
    <t>21.10.20</t>
  </si>
  <si>
    <t>ჩვენება</t>
  </si>
  <si>
    <t>შპს ახალი ამბები</t>
  </si>
  <si>
    <t>27.09.20</t>
  </si>
  <si>
    <t>ცალი</t>
  </si>
  <si>
    <t>5.09.20</t>
  </si>
  <si>
    <t>შპს დიჯითალ ედსი</t>
  </si>
  <si>
    <t>29.10.20</t>
  </si>
  <si>
    <t>ბეჭდური რეკლამი ხარჯი</t>
  </si>
  <si>
    <t>შპს ფავორიტი სტილი</t>
  </si>
  <si>
    <t>ლოგო</t>
  </si>
  <si>
    <t>ბრენდირებული აქსესუარებით რკლამის ხარჯი</t>
  </si>
  <si>
    <t>6.09.20</t>
  </si>
  <si>
    <t>14.09.20</t>
  </si>
  <si>
    <t>დღე</t>
  </si>
  <si>
    <t>ინდ მეწ ედგარი აკოფოვი</t>
  </si>
  <si>
    <t>01017050986</t>
  </si>
  <si>
    <t>30.09.20</t>
  </si>
  <si>
    <t>11.09.20</t>
  </si>
  <si>
    <t>31.10.20</t>
  </si>
  <si>
    <t>16.09.20</t>
  </si>
  <si>
    <t>18.09.20</t>
  </si>
  <si>
    <t>შპს გურია ნიუსი</t>
  </si>
  <si>
    <t>15.09.20</t>
  </si>
  <si>
    <t>ააიპ კავშირი პრესა-საქართველო</t>
  </si>
  <si>
    <t>30.10.20</t>
  </si>
  <si>
    <t>26.09.20</t>
  </si>
  <si>
    <t>9.10.20</t>
  </si>
  <si>
    <t>24.09.20</t>
  </si>
  <si>
    <t>შპს თი ენდ ენ</t>
  </si>
  <si>
    <t>შპს ბაზა</t>
  </si>
  <si>
    <t>25.09.20</t>
  </si>
  <si>
    <t>შპს ემ ეს ჯგუფი</t>
  </si>
  <si>
    <t>აბონენტი</t>
  </si>
  <si>
    <t>28.09.20</t>
  </si>
  <si>
    <t>შპს 'სტუდია პულსი'</t>
  </si>
  <si>
    <t>30.09.21</t>
  </si>
  <si>
    <t>1.10.20</t>
  </si>
  <si>
    <t>ინდ მეწ სოსო უგრეზელიძე</t>
  </si>
  <si>
    <t>შპს ალმა</t>
  </si>
  <si>
    <t>3.10.20</t>
  </si>
  <si>
    <t>სატელევიზიო რეკლამის ხარჯი</t>
  </si>
  <si>
    <t>შპს სამაუწყებლო კომპანია რუსთავი 2</t>
  </si>
  <si>
    <t>შპს პრინტ თაიმი</t>
  </si>
  <si>
    <t>6.10.20</t>
  </si>
  <si>
    <t>შპს 'ZNMGROUP'</t>
  </si>
  <si>
    <t>18.10.20</t>
  </si>
  <si>
    <t>15.10.20</t>
  </si>
  <si>
    <t>16.10.20</t>
  </si>
  <si>
    <t>17.10.20</t>
  </si>
  <si>
    <t>25.10.20</t>
  </si>
  <si>
    <t>23.10.20</t>
  </si>
  <si>
    <t>თეონა ჭიქაბერიძე</t>
  </si>
  <si>
    <t>შპს პროსერვისი</t>
  </si>
  <si>
    <t>1.11.20-31.10.20</t>
  </si>
  <si>
    <t>სსიპ ქ თელავის ვაჟა-ფშაველას სახელობის პროფესიული სახელმწიფო დრამატული  თეატრი</t>
  </si>
  <si>
    <t>internet reklama</t>
  </si>
  <si>
    <t>31.01.2020</t>
  </si>
  <si>
    <t>cali</t>
  </si>
  <si>
    <t>20.01.2020</t>
  </si>
  <si>
    <t>4.03.20</t>
  </si>
  <si>
    <t>27.03.2020</t>
  </si>
  <si>
    <t>27.02.2020</t>
  </si>
  <si>
    <t>11.03.20</t>
  </si>
  <si>
    <t>gazeTi komerciuli</t>
  </si>
  <si>
    <t>31.10.2020</t>
  </si>
  <si>
    <t>19.03.2020</t>
  </si>
  <si>
    <t>29.02.2020</t>
  </si>
  <si>
    <t>01.02.2020</t>
  </si>
  <si>
    <t>3.04.20</t>
  </si>
  <si>
    <t>27.04.2020</t>
  </si>
  <si>
    <t>19.05.20</t>
  </si>
  <si>
    <t>31.03.2020</t>
  </si>
  <si>
    <t>01.03.2020</t>
  </si>
  <si>
    <t>10.06.20</t>
  </si>
  <si>
    <t>27.05.2020</t>
  </si>
  <si>
    <t>6.07.20</t>
  </si>
  <si>
    <t>27.06.2020</t>
  </si>
  <si>
    <t>14.07.20</t>
  </si>
  <si>
    <t>bilbordi</t>
  </si>
  <si>
    <t>Sps baza</t>
  </si>
  <si>
    <t>gia JorJoliani</t>
  </si>
  <si>
    <t>kv.m</t>
  </si>
  <si>
    <t>1.08.2020</t>
  </si>
  <si>
    <t>monitori</t>
  </si>
  <si>
    <t>1.09.2020</t>
  </si>
  <si>
    <t>sareklamo baneri</t>
  </si>
  <si>
    <t>Sps Ti end en</t>
  </si>
  <si>
    <t>15.07.2020</t>
  </si>
  <si>
    <t>27.07.2020</t>
  </si>
  <si>
    <t>13.08.20</t>
  </si>
  <si>
    <t>baneri</t>
  </si>
  <si>
    <t>Sps beqsTeiji</t>
  </si>
  <si>
    <t>30.07.2020</t>
  </si>
  <si>
    <t>gia JorJoliani, eka lekaSvili, daviT lobJaniZe.</t>
  </si>
  <si>
    <t>01.09.2020</t>
  </si>
  <si>
    <t>gia JorJoliani, eka lekaSvili, giorgi kevliSvili.</t>
  </si>
  <si>
    <t>სატრანსპორტო საშუალებაზე განთავსებული რეკლამა</t>
  </si>
  <si>
    <t>სატრანსპორტო საშუალებებზე განთავსებული რეკლამა</t>
  </si>
  <si>
    <t>ხელის დროშა</t>
  </si>
  <si>
    <t>დროშა ხის ტარიტ</t>
  </si>
  <si>
    <t>დროშა მეტალის სადგამით</t>
  </si>
  <si>
    <t>დროშა შიდა გამოყენების</t>
  </si>
  <si>
    <t>მეტალის დროშის სადგამი</t>
  </si>
  <si>
    <t>GE42BS0000000047936128</t>
  </si>
  <si>
    <t>იჯარა</t>
  </si>
  <si>
    <t>ლუბლიანას 11 კორპ 3 სად 1 ბინა 6</t>
  </si>
  <si>
    <t>29.09.20-31.10.20</t>
  </si>
  <si>
    <t>შპს ტრიდე</t>
  </si>
  <si>
    <t>ქ. თბილისი დავით აღმაშენებლის გამზირი 123</t>
  </si>
  <si>
    <t>9,06,20-9,11,20</t>
  </si>
  <si>
    <t>საქართველოს კომპოზიტორთა კავშირი</t>
  </si>
  <si>
    <t>ქ. მარნეული რუსთაველის 92</t>
  </si>
  <si>
    <t>1.09.20-1.02.21</t>
  </si>
  <si>
    <t>ნურადინ მუსტაფაევი</t>
  </si>
  <si>
    <t>რუსთავი ვაჟაფშაველას 24</t>
  </si>
  <si>
    <t>30.09.20-31.10.20</t>
  </si>
  <si>
    <t>მარიამ რაზმაძე</t>
  </si>
  <si>
    <t>ზუგდიდი</t>
  </si>
  <si>
    <t>6.10.20-31.10.20</t>
  </si>
  <si>
    <t>ქუთაისი</t>
  </si>
  <si>
    <t>1.10.20-31.10.20</t>
  </si>
  <si>
    <t>ციალა ბეშკენაძე</t>
  </si>
  <si>
    <t>თბილისი</t>
  </si>
  <si>
    <t>1.01.20-28.02.20</t>
  </si>
  <si>
    <t>მერაბ ოქრუაშვილი</t>
  </si>
  <si>
    <t>25.08.20</t>
  </si>
  <si>
    <t>ბუღალტერი 
(ან საამისოდ უფლებამოსილი პასუხისმგებელი პირი)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</si>
</sst>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0"/>
    <numFmt numFmtId="170" formatCode="#,##0.00000"/>
    <numFmt numFmtId="171" formatCode="#,##0.000"/>
  </numFmts>
  <fonts count="4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9"/>
      <color rgb="FF444444"/>
      <name val="Arial"/>
      <family val="2"/>
      <charset val="204"/>
    </font>
    <font>
      <sz val="10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Arial"/>
      <family val="2"/>
      <charset val="204"/>
    </font>
    <font>
      <sz val="11"/>
      <name val="AcadNusx"/>
    </font>
    <font>
      <sz val="12"/>
      <color rgb="FF22222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2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5" xfId="2" applyFont="1" applyFill="1" applyBorder="1" applyAlignment="1" applyProtection="1">
      <alignment horizontal="center" vertical="top" wrapText="1"/>
    </xf>
    <xf numFmtId="1" fontId="25" fillId="5" borderId="25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6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7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8" xfId="2" applyFont="1" applyFill="1" applyBorder="1" applyAlignment="1" applyProtection="1">
      <alignment horizontal="left" vertical="top"/>
      <protection locked="0"/>
    </xf>
    <xf numFmtId="0" fontId="25" fillId="5" borderId="28" xfId="2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 wrapText="1"/>
      <protection locked="0"/>
    </xf>
    <xf numFmtId="1" fontId="25" fillId="5" borderId="29" xfId="2" applyNumberFormat="1" applyFont="1" applyFill="1" applyBorder="1" applyAlignment="1" applyProtection="1">
      <alignment horizontal="left" vertical="top" wrapText="1"/>
      <protection locked="0"/>
    </xf>
    <xf numFmtId="1" fontId="25" fillId="5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2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1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38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39" xfId="9" applyFont="1" applyFill="1" applyBorder="1" applyAlignment="1" applyProtection="1">
      <alignment vertical="center"/>
    </xf>
    <xf numFmtId="0" fontId="20" fillId="5" borderId="38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39" xfId="9" applyFont="1" applyFill="1" applyBorder="1" applyAlignment="1" applyProtection="1">
      <alignment vertical="center"/>
    </xf>
    <xf numFmtId="14" fontId="20" fillId="0" borderId="38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39" xfId="0" applyFont="1" applyFill="1" applyBorder="1" applyAlignment="1" applyProtection="1">
      <alignment vertical="center"/>
    </xf>
    <xf numFmtId="0" fontId="20" fillId="5" borderId="38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39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9" xfId="0" applyFont="1" applyFill="1" applyBorder="1" applyAlignment="1">
      <alignment vertical="center"/>
    </xf>
    <xf numFmtId="2" fontId="25" fillId="0" borderId="24" xfId="2" applyNumberFormat="1" applyFont="1" applyFill="1" applyBorder="1" applyAlignment="1" applyProtection="1">
      <alignment horizontal="left" vertical="top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5" borderId="0" xfId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33" fillId="4" borderId="40" xfId="9" applyFont="1" applyFill="1" applyBorder="1" applyAlignment="1" applyProtection="1">
      <alignment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0" borderId="42" xfId="9" applyFont="1" applyBorder="1" applyAlignment="1" applyProtection="1">
      <alignment horizontal="center" vertical="center"/>
      <protection locked="0"/>
    </xf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43" xfId="9" applyFont="1" applyFill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horizontal="center" vertical="center"/>
      <protection locked="0"/>
    </xf>
    <xf numFmtId="14" fontId="33" fillId="0" borderId="1" xfId="9" applyNumberFormat="1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/>
      <protection locked="0"/>
    </xf>
    <xf numFmtId="3" fontId="22" fillId="5" borderId="1" xfId="1" applyNumberFormat="1" applyFont="1" applyFill="1" applyBorder="1" applyAlignment="1" applyProtection="1">
      <alignment horizontal="right" vertical="center"/>
    </xf>
    <xf numFmtId="3" fontId="20" fillId="5" borderId="1" xfId="1" applyNumberFormat="1" applyFont="1" applyFill="1" applyBorder="1" applyAlignment="1" applyProtection="1">
      <alignment horizontal="right" vertical="center" wrapText="1"/>
    </xf>
    <xf numFmtId="0" fontId="20" fillId="0" borderId="1" xfId="3" applyFont="1" applyBorder="1" applyProtection="1">
      <protection locked="0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165" fontId="20" fillId="0" borderId="1" xfId="2" applyNumberFormat="1" applyFont="1" applyFill="1" applyBorder="1" applyAlignment="1" applyProtection="1">
      <alignment horizontal="right" vertical="center"/>
      <protection locked="0"/>
    </xf>
    <xf numFmtId="166" fontId="20" fillId="0" borderId="1" xfId="2" applyNumberFormat="1" applyFont="1" applyFill="1" applyBorder="1" applyAlignment="1" applyProtection="1">
      <alignment horizontal="right" vertical="center"/>
      <protection locked="0"/>
    </xf>
    <xf numFmtId="4" fontId="20" fillId="0" borderId="1" xfId="2" applyNumberFormat="1" applyFont="1" applyFill="1" applyBorder="1" applyAlignment="1" applyProtection="1">
      <alignment horizontal="right" vertical="center"/>
      <protection locked="0"/>
    </xf>
    <xf numFmtId="164" fontId="20" fillId="0" borderId="1" xfId="2" applyNumberFormat="1" applyFont="1" applyFill="1" applyBorder="1" applyAlignment="1" applyProtection="1">
      <alignment horizontal="right" vertical="center"/>
      <protection locked="0"/>
    </xf>
    <xf numFmtId="0" fontId="22" fillId="5" borderId="1" xfId="0" applyFont="1" applyFill="1" applyBorder="1" applyProtection="1"/>
    <xf numFmtId="0" fontId="20" fillId="0" borderId="1" xfId="0" applyFont="1" applyBorder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1" xfId="2" applyFont="1" applyFill="1" applyBorder="1" applyAlignment="1" applyProtection="1">
      <alignment horizontal="right" vertical="top"/>
      <protection locked="0"/>
    </xf>
    <xf numFmtId="0" fontId="20" fillId="5" borderId="1" xfId="2" applyFont="1" applyFill="1" applyBorder="1" applyAlignment="1" applyProtection="1">
      <alignment horizontal="right" vertical="top"/>
    </xf>
    <xf numFmtId="4" fontId="20" fillId="0" borderId="4" xfId="2" applyNumberFormat="1" applyFont="1" applyFill="1" applyBorder="1" applyAlignment="1" applyProtection="1">
      <alignment horizontal="right" vertical="center"/>
      <protection locked="0"/>
    </xf>
    <xf numFmtId="3" fontId="20" fillId="5" borderId="33" xfId="1" applyNumberFormat="1" applyFont="1" applyFill="1" applyBorder="1" applyAlignment="1" applyProtection="1">
      <alignment horizontal="right" vertical="center" wrapText="1"/>
    </xf>
    <xf numFmtId="0" fontId="22" fillId="5" borderId="4" xfId="3" applyFont="1" applyFill="1" applyBorder="1" applyAlignment="1" applyProtection="1">
      <alignment horizontal="right"/>
    </xf>
    <xf numFmtId="0" fontId="20" fillId="0" borderId="4" xfId="3" applyFont="1" applyFill="1" applyBorder="1" applyAlignment="1" applyProtection="1">
      <alignment horizontal="right"/>
      <protection locked="0"/>
    </xf>
    <xf numFmtId="3" fontId="20" fillId="5" borderId="32" xfId="1" applyNumberFormat="1" applyFont="1" applyFill="1" applyBorder="1" applyAlignment="1" applyProtection="1">
      <alignment horizontal="right" vertical="center" wrapText="1"/>
    </xf>
    <xf numFmtId="0" fontId="20" fillId="0" borderId="4" xfId="3" applyFont="1" applyBorder="1" applyAlignment="1" applyProtection="1">
      <alignment horizontal="right"/>
      <protection locked="0"/>
    </xf>
    <xf numFmtId="0" fontId="22" fillId="5" borderId="2" xfId="0" applyFont="1" applyFill="1" applyBorder="1" applyProtection="1"/>
    <xf numFmtId="0" fontId="22" fillId="2" borderId="4" xfId="0" applyFont="1" applyFill="1" applyBorder="1" applyProtection="1"/>
    <xf numFmtId="0" fontId="14" fillId="0" borderId="0" xfId="0" applyFont="1" applyProtection="1">
      <protection locked="0"/>
    </xf>
    <xf numFmtId="0" fontId="14" fillId="0" borderId="0" xfId="0" applyFont="1"/>
    <xf numFmtId="0" fontId="37" fillId="0" borderId="1" xfId="1" applyFont="1" applyFill="1" applyBorder="1" applyAlignment="1" applyProtection="1">
      <alignment horizontal="left" vertical="center" wrapText="1" indent="1"/>
    </xf>
    <xf numFmtId="49" fontId="23" fillId="0" borderId="1" xfId="1" applyNumberFormat="1" applyFont="1" applyFill="1" applyBorder="1" applyAlignment="1" applyProtection="1">
      <alignment horizontal="left" vertical="center" wrapText="1" indent="1"/>
    </xf>
    <xf numFmtId="169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70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71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1" applyNumberFormat="1" applyFont="1" applyFill="1" applyBorder="1" applyAlignment="1" applyProtection="1">
      <alignment horizontal="left" vertical="center" wrapText="1" indent="1"/>
    </xf>
    <xf numFmtId="0" fontId="23" fillId="2" borderId="1" xfId="0" applyFont="1" applyFill="1" applyBorder="1" applyProtection="1">
      <protection locked="0"/>
    </xf>
    <xf numFmtId="3" fontId="23" fillId="2" borderId="1" xfId="0" applyNumberFormat="1" applyFont="1" applyFill="1" applyBorder="1" applyProtection="1"/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40" fillId="2" borderId="1" xfId="0" applyFont="1" applyFill="1" applyBorder="1"/>
    <xf numFmtId="49" fontId="40" fillId="2" borderId="1" xfId="0" applyNumberFormat="1" applyFont="1" applyFill="1" applyBorder="1"/>
    <xf numFmtId="0" fontId="40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Protection="1"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/>
    <xf numFmtId="0" fontId="18" fillId="2" borderId="1" xfId="15" applyFont="1" applyFill="1" applyBorder="1" applyAlignment="1" applyProtection="1">
      <alignment vertical="center" wrapText="1"/>
      <protection locked="0"/>
    </xf>
    <xf numFmtId="0" fontId="20" fillId="0" borderId="1" xfId="16" applyFont="1" applyBorder="1" applyAlignment="1" applyProtection="1">
      <alignment horizontal="center" vertical="center" wrapText="1"/>
      <protection locked="0"/>
    </xf>
    <xf numFmtId="0" fontId="20" fillId="0" borderId="1" xfId="16" applyFont="1" applyBorder="1" applyAlignment="1" applyProtection="1">
      <alignment vertical="center" wrapText="1"/>
      <protection locked="0"/>
    </xf>
    <xf numFmtId="0" fontId="20" fillId="2" borderId="1" xfId="16" applyFont="1" applyFill="1" applyBorder="1" applyAlignment="1" applyProtection="1">
      <alignment vertical="center" wrapText="1"/>
      <protection locked="0"/>
    </xf>
    <xf numFmtId="0" fontId="20" fillId="2" borderId="1" xfId="16" applyFont="1" applyFill="1" applyBorder="1" applyAlignment="1" applyProtection="1">
      <alignment horizontal="center" vertical="center" wrapText="1"/>
      <protection locked="0"/>
    </xf>
    <xf numFmtId="0" fontId="20" fillId="2" borderId="1" xfId="15" applyFont="1" applyFill="1" applyBorder="1" applyAlignment="1" applyProtection="1">
      <alignment vertical="center" wrapText="1"/>
      <protection locked="0"/>
    </xf>
    <xf numFmtId="0" fontId="41" fillId="0" borderId="0" xfId="0" applyFont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0" applyFont="1" applyFill="1" applyAlignment="1" applyProtection="1">
      <alignment horizontal="left" vertical="center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Protection="1">
      <protection locked="0"/>
    </xf>
    <xf numFmtId="3" fontId="18" fillId="5" borderId="1" xfId="0" applyNumberFormat="1" applyFont="1" applyFill="1" applyBorder="1" applyProtection="1"/>
    <xf numFmtId="14" fontId="18" fillId="2" borderId="0" xfId="10" applyNumberFormat="1" applyFont="1" applyFill="1" applyBorder="1" applyAlignment="1" applyProtection="1">
      <alignment vertical="center" wrapText="1"/>
    </xf>
    <xf numFmtId="168" fontId="33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36" fillId="0" borderId="1" xfId="2" applyFont="1" applyBorder="1"/>
    <xf numFmtId="0" fontId="36" fillId="0" borderId="1" xfId="2" applyFont="1" applyBorder="1" applyAlignment="1">
      <alignment horizontal="center" vertical="center" wrapText="1"/>
    </xf>
    <xf numFmtId="168" fontId="38" fillId="2" borderId="1" xfId="10" applyNumberFormat="1" applyFont="1" applyFill="1" applyBorder="1" applyAlignment="1" applyProtection="1">
      <alignment horizontal="left" vertical="center" wrapText="1"/>
      <protection locked="0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39" fillId="2" borderId="1" xfId="2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4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4" xfId="10" applyNumberFormat="1" applyFont="1" applyFill="1" applyBorder="1" applyAlignment="1" applyProtection="1">
      <alignment horizontal="center" vertical="center"/>
    </xf>
    <xf numFmtId="14" fontId="18" fillId="2" borderId="34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4" xfId="3" applyFont="1" applyBorder="1" applyAlignment="1" applyProtection="1">
      <alignment horizontal="center" vertical="center"/>
      <protection locked="0"/>
    </xf>
    <xf numFmtId="0" fontId="18" fillId="0" borderId="34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0" fontId="33" fillId="2" borderId="1" xfId="9" applyFont="1" applyFill="1" applyBorder="1" applyAlignment="1" applyProtection="1">
      <alignment vertical="center"/>
      <protection locked="0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4 2 3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tabSelected="1" view="pageBreakPreview" topLeftCell="A32" zoomScaleNormal="100" zoomScaleSheetLayoutView="100" workbookViewId="0">
      <selection activeCell="E37" sqref="E37"/>
    </sheetView>
  </sheetViews>
  <sheetFormatPr defaultRowHeight="15" x14ac:dyDescent="0.2"/>
  <cols>
    <col min="1" max="1" width="6.28515625" style="253" bestFit="1" customWidth="1"/>
    <col min="2" max="2" width="13.140625" style="253" customWidth="1"/>
    <col min="3" max="3" width="17.85546875" style="253" customWidth="1"/>
    <col min="4" max="4" width="15.140625" style="253" customWidth="1"/>
    <col min="5" max="5" width="24.5703125" style="253" customWidth="1"/>
    <col min="6" max="6" width="19.140625" style="254" customWidth="1"/>
    <col min="7" max="7" width="21.42578125" style="254" bestFit="1" customWidth="1"/>
    <col min="8" max="8" width="19.140625" style="254" customWidth="1"/>
    <col min="9" max="9" width="16.42578125" style="253" bestFit="1" customWidth="1"/>
    <col min="10" max="10" width="17.42578125" style="253" customWidth="1"/>
    <col min="11" max="11" width="13.140625" style="253" bestFit="1" customWidth="1"/>
    <col min="12" max="12" width="15.28515625" style="253" customWidth="1"/>
    <col min="13" max="16384" width="9.140625" style="253"/>
  </cols>
  <sheetData>
    <row r="1" spans="1:12" s="264" customFormat="1" x14ac:dyDescent="0.2">
      <c r="A1" s="322" t="s">
        <v>301</v>
      </c>
      <c r="B1" s="310"/>
      <c r="C1" s="310"/>
      <c r="D1" s="310"/>
      <c r="E1" s="311"/>
      <c r="F1" s="305"/>
      <c r="G1" s="311"/>
      <c r="H1" s="321"/>
      <c r="I1" s="310"/>
      <c r="J1" s="311"/>
      <c r="K1" s="311"/>
      <c r="L1" s="320" t="s">
        <v>109</v>
      </c>
    </row>
    <row r="2" spans="1:12" s="264" customFormat="1" x14ac:dyDescent="0.2">
      <c r="A2" s="319" t="s">
        <v>140</v>
      </c>
      <c r="B2" s="310"/>
      <c r="C2" s="310"/>
      <c r="D2" s="310"/>
      <c r="E2" s="311"/>
      <c r="F2" s="305"/>
      <c r="G2" s="311"/>
      <c r="H2" s="318"/>
      <c r="I2" s="310"/>
      <c r="J2" s="311"/>
      <c r="K2" s="311"/>
      <c r="L2" s="317" t="s">
        <v>631</v>
      </c>
    </row>
    <row r="3" spans="1:12" s="264" customFormat="1" x14ac:dyDescent="0.2">
      <c r="A3" s="316"/>
      <c r="B3" s="310"/>
      <c r="C3" s="315"/>
      <c r="D3" s="314"/>
      <c r="E3" s="311"/>
      <c r="F3" s="313"/>
      <c r="G3" s="311"/>
      <c r="H3" s="311"/>
      <c r="I3" s="305"/>
      <c r="J3" s="310"/>
      <c r="K3" s="310"/>
      <c r="L3" s="309"/>
    </row>
    <row r="4" spans="1:12" s="264" customFormat="1" x14ac:dyDescent="0.2">
      <c r="A4" s="336" t="s">
        <v>269</v>
      </c>
      <c r="B4" s="305"/>
      <c r="C4" s="305"/>
      <c r="D4" s="342"/>
      <c r="E4" s="343"/>
      <c r="F4" s="312"/>
      <c r="G4" s="311"/>
      <c r="H4" s="344"/>
      <c r="I4" s="343"/>
      <c r="J4" s="310"/>
      <c r="K4" s="311"/>
      <c r="L4" s="309"/>
    </row>
    <row r="5" spans="1:12" s="264" customFormat="1" ht="15.75" thickBot="1" x14ac:dyDescent="0.25">
      <c r="A5" s="475"/>
      <c r="B5" s="475"/>
      <c r="C5" s="475"/>
      <c r="D5" s="475"/>
      <c r="E5" s="475"/>
      <c r="F5" s="475"/>
      <c r="G5" s="312"/>
      <c r="H5" s="312"/>
      <c r="I5" s="311"/>
      <c r="J5" s="310"/>
      <c r="K5" s="310"/>
      <c r="L5" s="309"/>
    </row>
    <row r="6" spans="1:12" ht="15.75" thickBot="1" x14ac:dyDescent="0.25">
      <c r="A6" s="308"/>
      <c r="B6" s="307"/>
      <c r="C6" s="306"/>
      <c r="D6" s="306"/>
      <c r="E6" s="306"/>
      <c r="F6" s="305"/>
      <c r="G6" s="305"/>
      <c r="H6" s="305"/>
      <c r="I6" s="478" t="s">
        <v>438</v>
      </c>
      <c r="J6" s="479"/>
      <c r="K6" s="480"/>
      <c r="L6" s="304"/>
    </row>
    <row r="7" spans="1:12" s="292" customFormat="1" ht="51.75" thickBot="1" x14ac:dyDescent="0.25">
      <c r="A7" s="303" t="s">
        <v>64</v>
      </c>
      <c r="B7" s="302" t="s">
        <v>141</v>
      </c>
      <c r="C7" s="302" t="s">
        <v>437</v>
      </c>
      <c r="D7" s="301" t="s">
        <v>275</v>
      </c>
      <c r="E7" s="300" t="s">
        <v>436</v>
      </c>
      <c r="F7" s="299" t="s">
        <v>435</v>
      </c>
      <c r="G7" s="298" t="s">
        <v>228</v>
      </c>
      <c r="H7" s="297" t="s">
        <v>225</v>
      </c>
      <c r="I7" s="296" t="s">
        <v>434</v>
      </c>
      <c r="J7" s="295" t="s">
        <v>272</v>
      </c>
      <c r="K7" s="294" t="s">
        <v>229</v>
      </c>
      <c r="L7" s="293" t="s">
        <v>230</v>
      </c>
    </row>
    <row r="8" spans="1:12" s="286" customFormat="1" ht="15.75" thickBot="1" x14ac:dyDescent="0.25">
      <c r="A8" s="290">
        <v>1</v>
      </c>
      <c r="B8" s="289">
        <v>2</v>
      </c>
      <c r="C8" s="291">
        <v>3</v>
      </c>
      <c r="D8" s="291">
        <v>4</v>
      </c>
      <c r="E8" s="290">
        <v>5</v>
      </c>
      <c r="F8" s="289">
        <v>6</v>
      </c>
      <c r="G8" s="291">
        <v>7</v>
      </c>
      <c r="H8" s="289">
        <v>8</v>
      </c>
      <c r="I8" s="290">
        <v>9</v>
      </c>
      <c r="J8" s="289">
        <v>10</v>
      </c>
      <c r="K8" s="288">
        <v>11</v>
      </c>
      <c r="L8" s="287">
        <v>12</v>
      </c>
    </row>
    <row r="9" spans="1:12" ht="25.5" x14ac:dyDescent="0.2">
      <c r="A9" s="285">
        <v>1</v>
      </c>
      <c r="B9" s="276" t="s">
        <v>515</v>
      </c>
      <c r="C9" s="275" t="s">
        <v>516</v>
      </c>
      <c r="D9" s="284">
        <v>5000</v>
      </c>
      <c r="E9" s="283" t="s">
        <v>514</v>
      </c>
      <c r="F9" s="272" t="s">
        <v>513</v>
      </c>
      <c r="G9" s="282" t="s">
        <v>511</v>
      </c>
      <c r="H9" s="282" t="s">
        <v>512</v>
      </c>
      <c r="I9" s="281"/>
      <c r="J9" s="280"/>
      <c r="K9" s="279"/>
      <c r="L9" s="278"/>
    </row>
    <row r="10" spans="1:12" ht="25.5" x14ac:dyDescent="0.2">
      <c r="A10" s="277">
        <v>2</v>
      </c>
      <c r="B10" s="276" t="s">
        <v>517</v>
      </c>
      <c r="C10" s="275" t="s">
        <v>516</v>
      </c>
      <c r="D10" s="274">
        <v>1800</v>
      </c>
      <c r="E10" s="273" t="s">
        <v>518</v>
      </c>
      <c r="F10" s="272" t="s">
        <v>519</v>
      </c>
      <c r="G10" s="272" t="s">
        <v>520</v>
      </c>
      <c r="H10" s="272" t="s">
        <v>521</v>
      </c>
      <c r="I10" s="271"/>
      <c r="J10" s="270"/>
      <c r="K10" s="269"/>
      <c r="L10" s="268"/>
    </row>
    <row r="11" spans="1:12" ht="25.5" x14ac:dyDescent="0.2">
      <c r="A11" s="277">
        <v>3</v>
      </c>
      <c r="B11" s="276" t="s">
        <v>537</v>
      </c>
      <c r="C11" s="275" t="s">
        <v>516</v>
      </c>
      <c r="D11" s="274">
        <v>200</v>
      </c>
      <c r="E11" s="283" t="s">
        <v>538</v>
      </c>
      <c r="F11" s="272" t="s">
        <v>541</v>
      </c>
      <c r="G11" s="272" t="s">
        <v>557</v>
      </c>
      <c r="H11" s="272" t="s">
        <v>551</v>
      </c>
      <c r="I11" s="271"/>
      <c r="J11" s="270"/>
      <c r="K11" s="269"/>
      <c r="L11" s="268"/>
    </row>
    <row r="12" spans="1:12" ht="25.5" x14ac:dyDescent="0.2">
      <c r="A12" s="277">
        <v>4</v>
      </c>
      <c r="B12" s="276" t="s">
        <v>522</v>
      </c>
      <c r="C12" s="275" t="s">
        <v>516</v>
      </c>
      <c r="D12" s="274">
        <v>5000</v>
      </c>
      <c r="E12" s="283" t="s">
        <v>514</v>
      </c>
      <c r="F12" s="272" t="s">
        <v>513</v>
      </c>
      <c r="G12" s="272" t="s">
        <v>523</v>
      </c>
      <c r="H12" s="282" t="s">
        <v>512</v>
      </c>
      <c r="I12" s="271"/>
      <c r="J12" s="270"/>
      <c r="K12" s="269"/>
      <c r="L12" s="268"/>
    </row>
    <row r="13" spans="1:12" ht="25.5" x14ac:dyDescent="0.2">
      <c r="A13" s="277">
        <v>5</v>
      </c>
      <c r="B13" s="276" t="s">
        <v>522</v>
      </c>
      <c r="C13" s="275" t="s">
        <v>516</v>
      </c>
      <c r="D13" s="274">
        <v>50</v>
      </c>
      <c r="E13" s="273" t="s">
        <v>539</v>
      </c>
      <c r="F13" s="272" t="s">
        <v>524</v>
      </c>
      <c r="G13" s="272" t="s">
        <v>525</v>
      </c>
      <c r="H13" s="272" t="s">
        <v>526</v>
      </c>
      <c r="I13" s="271"/>
      <c r="J13" s="270"/>
      <c r="K13" s="269"/>
      <c r="L13" s="268"/>
    </row>
    <row r="14" spans="1:12" ht="25.5" x14ac:dyDescent="0.2">
      <c r="A14" s="277">
        <v>6</v>
      </c>
      <c r="B14" s="276" t="s">
        <v>527</v>
      </c>
      <c r="C14" s="275" t="s">
        <v>516</v>
      </c>
      <c r="D14" s="274">
        <v>500</v>
      </c>
      <c r="E14" s="273" t="s">
        <v>528</v>
      </c>
      <c r="F14" s="272" t="s">
        <v>529</v>
      </c>
      <c r="G14" s="272" t="s">
        <v>530</v>
      </c>
      <c r="H14" s="272" t="s">
        <v>521</v>
      </c>
      <c r="I14" s="271"/>
      <c r="J14" s="270"/>
      <c r="K14" s="269"/>
      <c r="L14" s="268"/>
    </row>
    <row r="15" spans="1:12" ht="25.5" x14ac:dyDescent="0.2">
      <c r="A15" s="277">
        <v>7</v>
      </c>
      <c r="B15" s="276" t="s">
        <v>531</v>
      </c>
      <c r="C15" s="275" t="s">
        <v>516</v>
      </c>
      <c r="D15" s="274">
        <v>1000</v>
      </c>
      <c r="E15" s="283" t="s">
        <v>514</v>
      </c>
      <c r="F15" s="272" t="s">
        <v>513</v>
      </c>
      <c r="G15" s="272" t="s">
        <v>523</v>
      </c>
      <c r="H15" s="282" t="s">
        <v>512</v>
      </c>
      <c r="I15" s="271"/>
      <c r="J15" s="270"/>
      <c r="K15" s="269"/>
      <c r="L15" s="268"/>
    </row>
    <row r="16" spans="1:12" ht="25.5" x14ac:dyDescent="0.2">
      <c r="A16" s="277">
        <v>9</v>
      </c>
      <c r="B16" s="276" t="s">
        <v>532</v>
      </c>
      <c r="C16" s="275" t="s">
        <v>516</v>
      </c>
      <c r="D16" s="274">
        <v>5000</v>
      </c>
      <c r="E16" s="273" t="s">
        <v>533</v>
      </c>
      <c r="F16" s="272" t="s">
        <v>534</v>
      </c>
      <c r="G16" s="272" t="s">
        <v>535</v>
      </c>
      <c r="H16" s="272" t="s">
        <v>536</v>
      </c>
      <c r="I16" s="271"/>
      <c r="J16" s="270"/>
      <c r="K16" s="269"/>
      <c r="L16" s="268"/>
    </row>
    <row r="17" spans="1:12" ht="25.5" x14ac:dyDescent="0.2">
      <c r="A17" s="277">
        <v>10</v>
      </c>
      <c r="B17" s="276" t="s">
        <v>543</v>
      </c>
      <c r="C17" s="275" t="s">
        <v>516</v>
      </c>
      <c r="D17" s="274">
        <v>500</v>
      </c>
      <c r="E17" s="273" t="s">
        <v>546</v>
      </c>
      <c r="F17" s="272" t="s">
        <v>544</v>
      </c>
      <c r="G17" s="272" t="s">
        <v>545</v>
      </c>
      <c r="H17" s="272" t="s">
        <v>521</v>
      </c>
      <c r="I17" s="271"/>
      <c r="J17" s="270"/>
      <c r="K17" s="269"/>
      <c r="L17" s="268"/>
    </row>
    <row r="18" spans="1:12" ht="25.5" x14ac:dyDescent="0.2">
      <c r="A18" s="277">
        <v>11</v>
      </c>
      <c r="B18" s="276" t="s">
        <v>547</v>
      </c>
      <c r="C18" s="275" t="s">
        <v>516</v>
      </c>
      <c r="D18" s="274">
        <v>500</v>
      </c>
      <c r="E18" s="273" t="s">
        <v>548</v>
      </c>
      <c r="F18" s="272" t="s">
        <v>549</v>
      </c>
      <c r="G18" s="272" t="s">
        <v>550</v>
      </c>
      <c r="H18" s="272" t="s">
        <v>551</v>
      </c>
      <c r="I18" s="271"/>
      <c r="J18" s="270"/>
      <c r="K18" s="269"/>
      <c r="L18" s="268"/>
    </row>
    <row r="19" spans="1:12" ht="25.5" x14ac:dyDescent="0.2">
      <c r="A19" s="277">
        <v>12</v>
      </c>
      <c r="B19" s="276" t="s">
        <v>552</v>
      </c>
      <c r="C19" s="275" t="s">
        <v>516</v>
      </c>
      <c r="D19" s="274">
        <v>1800</v>
      </c>
      <c r="E19" s="273" t="s">
        <v>553</v>
      </c>
      <c r="F19" s="272" t="s">
        <v>554</v>
      </c>
      <c r="G19" s="272" t="s">
        <v>555</v>
      </c>
      <c r="H19" s="272" t="s">
        <v>521</v>
      </c>
      <c r="I19" s="271"/>
      <c r="J19" s="270"/>
      <c r="K19" s="269"/>
      <c r="L19" s="268"/>
    </row>
    <row r="20" spans="1:12" ht="25.5" x14ac:dyDescent="0.2">
      <c r="A20" s="277">
        <v>13</v>
      </c>
      <c r="B20" s="276" t="s">
        <v>556</v>
      </c>
      <c r="C20" s="275" t="s">
        <v>516</v>
      </c>
      <c r="D20" s="274">
        <v>200</v>
      </c>
      <c r="E20" s="283" t="s">
        <v>538</v>
      </c>
      <c r="F20" s="272" t="s">
        <v>541</v>
      </c>
      <c r="G20" s="272" t="s">
        <v>557</v>
      </c>
      <c r="H20" s="272" t="s">
        <v>551</v>
      </c>
      <c r="I20" s="271"/>
      <c r="J20" s="270"/>
      <c r="K20" s="269"/>
      <c r="L20" s="268"/>
    </row>
    <row r="21" spans="1:12" ht="25.5" x14ac:dyDescent="0.2">
      <c r="A21" s="277">
        <v>14</v>
      </c>
      <c r="B21" s="276" t="s">
        <v>558</v>
      </c>
      <c r="C21" s="275" t="s">
        <v>516</v>
      </c>
      <c r="D21" s="274">
        <v>500</v>
      </c>
      <c r="E21" s="273" t="s">
        <v>528</v>
      </c>
      <c r="F21" s="272" t="s">
        <v>529</v>
      </c>
      <c r="G21" s="272" t="s">
        <v>530</v>
      </c>
      <c r="H21" s="272" t="s">
        <v>521</v>
      </c>
      <c r="I21" s="271"/>
      <c r="J21" s="270"/>
      <c r="K21" s="269"/>
      <c r="L21" s="268"/>
    </row>
    <row r="22" spans="1:12" ht="25.5" x14ac:dyDescent="0.2">
      <c r="A22" s="277">
        <v>15</v>
      </c>
      <c r="B22" s="276" t="s">
        <v>559</v>
      </c>
      <c r="C22" s="275" t="s">
        <v>516</v>
      </c>
      <c r="D22" s="274">
        <v>1800</v>
      </c>
      <c r="E22" s="273" t="s">
        <v>560</v>
      </c>
      <c r="F22" s="272" t="s">
        <v>561</v>
      </c>
      <c r="G22" s="272" t="s">
        <v>562</v>
      </c>
      <c r="H22" s="272" t="s">
        <v>521</v>
      </c>
      <c r="I22" s="271"/>
      <c r="J22" s="270"/>
      <c r="K22" s="269"/>
      <c r="L22" s="268"/>
    </row>
    <row r="23" spans="1:12" ht="25.5" x14ac:dyDescent="0.2">
      <c r="A23" s="403">
        <v>16</v>
      </c>
      <c r="B23" s="404" t="s">
        <v>563</v>
      </c>
      <c r="C23" s="405" t="s">
        <v>516</v>
      </c>
      <c r="D23" s="406">
        <v>200</v>
      </c>
      <c r="E23" s="405" t="s">
        <v>538</v>
      </c>
      <c r="F23" s="272" t="s">
        <v>541</v>
      </c>
      <c r="G23" s="272" t="s">
        <v>557</v>
      </c>
      <c r="H23" s="272" t="s">
        <v>551</v>
      </c>
      <c r="I23" s="270"/>
      <c r="J23" s="270"/>
      <c r="K23" s="269"/>
      <c r="L23" s="268"/>
    </row>
    <row r="24" spans="1:12" ht="25.5" x14ac:dyDescent="0.2">
      <c r="A24" s="403">
        <v>17</v>
      </c>
      <c r="B24" s="404" t="s">
        <v>564</v>
      </c>
      <c r="C24" s="405" t="s">
        <v>516</v>
      </c>
      <c r="D24" s="406">
        <v>5000</v>
      </c>
      <c r="E24" s="405" t="s">
        <v>533</v>
      </c>
      <c r="F24" s="272" t="s">
        <v>534</v>
      </c>
      <c r="G24" s="272" t="s">
        <v>535</v>
      </c>
      <c r="H24" s="272" t="s">
        <v>536</v>
      </c>
      <c r="I24" s="270"/>
      <c r="J24" s="270"/>
      <c r="K24" s="269"/>
      <c r="L24" s="268"/>
    </row>
    <row r="25" spans="1:12" ht="25.5" x14ac:dyDescent="0.2">
      <c r="A25" s="403">
        <v>18</v>
      </c>
      <c r="B25" s="404" t="s">
        <v>565</v>
      </c>
      <c r="C25" s="405" t="s">
        <v>516</v>
      </c>
      <c r="D25" s="406">
        <v>1000</v>
      </c>
      <c r="E25" s="405" t="s">
        <v>566</v>
      </c>
      <c r="F25" s="272" t="s">
        <v>567</v>
      </c>
      <c r="G25" s="272" t="s">
        <v>568</v>
      </c>
      <c r="H25" s="272" t="s">
        <v>521</v>
      </c>
      <c r="I25" s="270"/>
      <c r="J25" s="270"/>
      <c r="K25" s="269"/>
      <c r="L25" s="268"/>
    </row>
    <row r="26" spans="1:12" ht="25.5" x14ac:dyDescent="0.2">
      <c r="A26" s="403">
        <v>19</v>
      </c>
      <c r="B26" s="404" t="s">
        <v>569</v>
      </c>
      <c r="C26" s="405" t="s">
        <v>516</v>
      </c>
      <c r="D26" s="406">
        <v>400</v>
      </c>
      <c r="E26" s="405" t="s">
        <v>566</v>
      </c>
      <c r="F26" s="272" t="s">
        <v>567</v>
      </c>
      <c r="G26" s="272" t="s">
        <v>568</v>
      </c>
      <c r="H26" s="272" t="s">
        <v>521</v>
      </c>
      <c r="I26" s="270"/>
      <c r="J26" s="270"/>
      <c r="K26" s="269"/>
      <c r="L26" s="268"/>
    </row>
    <row r="27" spans="1:12" ht="25.5" x14ac:dyDescent="0.2">
      <c r="A27" s="403">
        <f>A26+1</f>
        <v>20</v>
      </c>
      <c r="B27" s="404" t="s">
        <v>570</v>
      </c>
      <c r="C27" s="405" t="s">
        <v>516</v>
      </c>
      <c r="D27" s="406">
        <v>5000</v>
      </c>
      <c r="E27" s="405" t="s">
        <v>533</v>
      </c>
      <c r="F27" s="272" t="s">
        <v>534</v>
      </c>
      <c r="G27" s="272" t="s">
        <v>535</v>
      </c>
      <c r="H27" s="272" t="s">
        <v>536</v>
      </c>
      <c r="I27" s="270"/>
      <c r="J27" s="270"/>
      <c r="K27" s="398"/>
      <c r="L27" s="399"/>
    </row>
    <row r="28" spans="1:12" ht="25.5" x14ac:dyDescent="0.2">
      <c r="A28" s="403">
        <f t="shared" ref="A28:A58" si="0">A27+1</f>
        <v>21</v>
      </c>
      <c r="B28" s="404" t="s">
        <v>571</v>
      </c>
      <c r="C28" s="405" t="s">
        <v>516</v>
      </c>
      <c r="D28" s="406">
        <v>1700</v>
      </c>
      <c r="E28" s="405" t="s">
        <v>572</v>
      </c>
      <c r="F28" s="272" t="s">
        <v>573</v>
      </c>
      <c r="G28" s="272" t="s">
        <v>574</v>
      </c>
      <c r="H28" s="272" t="s">
        <v>521</v>
      </c>
      <c r="I28" s="270"/>
      <c r="J28" s="270"/>
      <c r="K28" s="398"/>
      <c r="L28" s="399"/>
    </row>
    <row r="29" spans="1:12" ht="25.5" x14ac:dyDescent="0.2">
      <c r="A29" s="403">
        <f t="shared" si="0"/>
        <v>22</v>
      </c>
      <c r="B29" s="404" t="s">
        <v>575</v>
      </c>
      <c r="C29" s="405" t="s">
        <v>516</v>
      </c>
      <c r="D29" s="406">
        <v>5000</v>
      </c>
      <c r="E29" s="405" t="s">
        <v>533</v>
      </c>
      <c r="F29" s="272" t="s">
        <v>534</v>
      </c>
      <c r="G29" s="272" t="s">
        <v>535</v>
      </c>
      <c r="H29" s="272" t="s">
        <v>536</v>
      </c>
      <c r="I29" s="270"/>
      <c r="J29" s="270"/>
      <c r="K29" s="398"/>
      <c r="L29" s="399"/>
    </row>
    <row r="30" spans="1:12" ht="25.5" x14ac:dyDescent="0.2">
      <c r="A30" s="403">
        <f t="shared" si="0"/>
        <v>23</v>
      </c>
      <c r="B30" s="404" t="s">
        <v>576</v>
      </c>
      <c r="C30" s="405" t="s">
        <v>516</v>
      </c>
      <c r="D30" s="406">
        <v>3000</v>
      </c>
      <c r="E30" s="405" t="s">
        <v>577</v>
      </c>
      <c r="F30" s="272" t="s">
        <v>578</v>
      </c>
      <c r="G30" s="272" t="s">
        <v>579</v>
      </c>
      <c r="H30" s="272" t="s">
        <v>521</v>
      </c>
      <c r="I30" s="270"/>
      <c r="J30" s="270"/>
      <c r="K30" s="398"/>
      <c r="L30" s="399"/>
    </row>
    <row r="31" spans="1:12" ht="25.5" x14ac:dyDescent="0.2">
      <c r="A31" s="403">
        <f t="shared" si="0"/>
        <v>24</v>
      </c>
      <c r="B31" s="404" t="s">
        <v>580</v>
      </c>
      <c r="C31" s="405" t="s">
        <v>516</v>
      </c>
      <c r="D31" s="406">
        <v>3050</v>
      </c>
      <c r="E31" s="273" t="s">
        <v>528</v>
      </c>
      <c r="F31" s="272" t="s">
        <v>529</v>
      </c>
      <c r="G31" s="272" t="s">
        <v>530</v>
      </c>
      <c r="H31" s="272" t="s">
        <v>521</v>
      </c>
      <c r="I31" s="270"/>
      <c r="J31" s="270"/>
      <c r="K31" s="398"/>
      <c r="L31" s="399"/>
    </row>
    <row r="32" spans="1:12" ht="25.5" x14ac:dyDescent="0.2">
      <c r="A32" s="403">
        <f t="shared" si="0"/>
        <v>25</v>
      </c>
      <c r="B32" s="404" t="s">
        <v>583</v>
      </c>
      <c r="C32" s="405" t="s">
        <v>516</v>
      </c>
      <c r="D32" s="406">
        <v>200</v>
      </c>
      <c r="E32" s="405" t="s">
        <v>584</v>
      </c>
      <c r="F32" s="272" t="s">
        <v>586</v>
      </c>
      <c r="G32" s="272" t="s">
        <v>585</v>
      </c>
      <c r="H32" s="272" t="s">
        <v>551</v>
      </c>
      <c r="I32" s="270"/>
      <c r="J32" s="270"/>
      <c r="K32" s="398"/>
      <c r="L32" s="399"/>
    </row>
    <row r="33" spans="1:12" ht="25.5" x14ac:dyDescent="0.2">
      <c r="A33" s="403">
        <f t="shared" si="0"/>
        <v>26</v>
      </c>
      <c r="B33" s="404" t="s">
        <v>587</v>
      </c>
      <c r="C33" s="405" t="s">
        <v>516</v>
      </c>
      <c r="D33" s="406">
        <v>1700</v>
      </c>
      <c r="E33" s="405" t="s">
        <v>572</v>
      </c>
      <c r="F33" s="272" t="s">
        <v>573</v>
      </c>
      <c r="G33" s="272" t="s">
        <v>574</v>
      </c>
      <c r="H33" s="272" t="s">
        <v>521</v>
      </c>
      <c r="I33" s="270"/>
      <c r="J33" s="270"/>
      <c r="K33" s="398"/>
      <c r="L33" s="399"/>
    </row>
    <row r="34" spans="1:12" ht="25.5" x14ac:dyDescent="0.2">
      <c r="A34" s="403">
        <f t="shared" si="0"/>
        <v>27</v>
      </c>
      <c r="B34" s="404" t="s">
        <v>588</v>
      </c>
      <c r="C34" s="405" t="s">
        <v>516</v>
      </c>
      <c r="D34" s="511">
        <v>50000</v>
      </c>
      <c r="E34" s="405" t="s">
        <v>533</v>
      </c>
      <c r="F34" s="272" t="s">
        <v>534</v>
      </c>
      <c r="G34" s="272" t="s">
        <v>589</v>
      </c>
      <c r="H34" s="272" t="s">
        <v>551</v>
      </c>
      <c r="I34" s="270"/>
      <c r="J34" s="270"/>
      <c r="K34" s="398"/>
      <c r="L34" s="399"/>
    </row>
    <row r="35" spans="1:12" ht="25.5" x14ac:dyDescent="0.2">
      <c r="A35" s="403">
        <f t="shared" si="0"/>
        <v>28</v>
      </c>
      <c r="B35" s="404" t="s">
        <v>590</v>
      </c>
      <c r="C35" s="405" t="s">
        <v>516</v>
      </c>
      <c r="D35" s="406">
        <v>500</v>
      </c>
      <c r="E35" s="405" t="s">
        <v>540</v>
      </c>
      <c r="F35" s="272" t="s">
        <v>542</v>
      </c>
      <c r="G35" s="272" t="s">
        <v>591</v>
      </c>
      <c r="H35" s="272" t="s">
        <v>521</v>
      </c>
      <c r="I35" s="270"/>
      <c r="J35" s="270"/>
      <c r="K35" s="398"/>
      <c r="L35" s="399"/>
    </row>
    <row r="36" spans="1:12" ht="25.5" x14ac:dyDescent="0.2">
      <c r="A36" s="403">
        <f t="shared" si="0"/>
        <v>29</v>
      </c>
      <c r="B36" s="404" t="s">
        <v>590</v>
      </c>
      <c r="C36" s="405" t="s">
        <v>516</v>
      </c>
      <c r="D36" s="406">
        <v>6400</v>
      </c>
      <c r="E36" s="405" t="s">
        <v>538</v>
      </c>
      <c r="F36" s="272" t="s">
        <v>541</v>
      </c>
      <c r="G36" s="272" t="s">
        <v>557</v>
      </c>
      <c r="H36" s="272" t="s">
        <v>551</v>
      </c>
      <c r="I36" s="270"/>
      <c r="J36" s="270"/>
      <c r="K36" s="398"/>
      <c r="L36" s="399"/>
    </row>
    <row r="37" spans="1:12" ht="25.5" x14ac:dyDescent="0.2">
      <c r="A37" s="403">
        <f t="shared" si="0"/>
        <v>30</v>
      </c>
      <c r="B37" s="404" t="s">
        <v>592</v>
      </c>
      <c r="C37" s="405" t="s">
        <v>516</v>
      </c>
      <c r="D37" s="406">
        <v>40000</v>
      </c>
      <c r="E37" s="405" t="s">
        <v>539</v>
      </c>
      <c r="F37" s="272" t="s">
        <v>524</v>
      </c>
      <c r="G37" s="272" t="s">
        <v>525</v>
      </c>
      <c r="H37" s="272" t="s">
        <v>526</v>
      </c>
      <c r="I37" s="270"/>
      <c r="J37" s="270"/>
      <c r="K37" s="398"/>
      <c r="L37" s="399"/>
    </row>
    <row r="38" spans="1:12" ht="25.5" x14ac:dyDescent="0.2">
      <c r="A38" s="403">
        <f t="shared" si="0"/>
        <v>31</v>
      </c>
      <c r="B38" s="404" t="s">
        <v>592</v>
      </c>
      <c r="C38" s="405" t="s">
        <v>516</v>
      </c>
      <c r="D38" s="406">
        <v>41970.62</v>
      </c>
      <c r="E38" s="405" t="s">
        <v>581</v>
      </c>
      <c r="F38" s="272" t="s">
        <v>582</v>
      </c>
      <c r="G38" s="272" t="s">
        <v>593</v>
      </c>
      <c r="H38" s="272" t="s">
        <v>594</v>
      </c>
      <c r="I38" s="270"/>
      <c r="J38" s="270"/>
      <c r="K38" s="398"/>
      <c r="L38" s="399"/>
    </row>
    <row r="39" spans="1:12" ht="25.5" x14ac:dyDescent="0.2">
      <c r="A39" s="403">
        <f t="shared" si="0"/>
        <v>32</v>
      </c>
      <c r="B39" s="404" t="s">
        <v>595</v>
      </c>
      <c r="C39" s="405" t="s">
        <v>516</v>
      </c>
      <c r="D39" s="406">
        <v>40000</v>
      </c>
      <c r="E39" s="405" t="s">
        <v>572</v>
      </c>
      <c r="F39" s="272" t="s">
        <v>573</v>
      </c>
      <c r="G39" s="272" t="s">
        <v>574</v>
      </c>
      <c r="H39" s="272" t="s">
        <v>521</v>
      </c>
      <c r="I39" s="270"/>
      <c r="J39" s="270"/>
      <c r="K39" s="398"/>
      <c r="L39" s="399"/>
    </row>
    <row r="40" spans="1:12" ht="25.5" x14ac:dyDescent="0.2">
      <c r="A40" s="403">
        <f t="shared" si="0"/>
        <v>33</v>
      </c>
      <c r="B40" s="404" t="s">
        <v>596</v>
      </c>
      <c r="C40" s="405" t="s">
        <v>516</v>
      </c>
      <c r="D40" s="406">
        <v>200</v>
      </c>
      <c r="E40" s="405" t="s">
        <v>584</v>
      </c>
      <c r="F40" s="272" t="s">
        <v>586</v>
      </c>
      <c r="G40" s="272" t="s">
        <v>585</v>
      </c>
      <c r="H40" s="272" t="s">
        <v>551</v>
      </c>
      <c r="I40" s="270"/>
      <c r="J40" s="270"/>
      <c r="K40" s="398"/>
      <c r="L40" s="399"/>
    </row>
    <row r="41" spans="1:12" ht="25.5" x14ac:dyDescent="0.2">
      <c r="A41" s="403">
        <f t="shared" si="0"/>
        <v>34</v>
      </c>
      <c r="B41" s="404" t="s">
        <v>597</v>
      </c>
      <c r="C41" s="405" t="s">
        <v>516</v>
      </c>
      <c r="D41" s="406">
        <v>5000</v>
      </c>
      <c r="E41" s="283" t="s">
        <v>514</v>
      </c>
      <c r="F41" s="272" t="s">
        <v>513</v>
      </c>
      <c r="G41" s="272" t="s">
        <v>523</v>
      </c>
      <c r="H41" s="272" t="s">
        <v>512</v>
      </c>
      <c r="I41" s="270"/>
      <c r="J41" s="270"/>
      <c r="K41" s="398"/>
      <c r="L41" s="399"/>
    </row>
    <row r="42" spans="1:12" ht="25.5" x14ac:dyDescent="0.2">
      <c r="A42" s="403">
        <f t="shared" si="0"/>
        <v>35</v>
      </c>
      <c r="B42" s="404" t="s">
        <v>597</v>
      </c>
      <c r="C42" s="405" t="s">
        <v>516</v>
      </c>
      <c r="D42" s="406">
        <v>5000</v>
      </c>
      <c r="E42" s="283" t="s">
        <v>514</v>
      </c>
      <c r="F42" s="272" t="s">
        <v>513</v>
      </c>
      <c r="G42" s="272" t="s">
        <v>523</v>
      </c>
      <c r="H42" s="272" t="s">
        <v>512</v>
      </c>
      <c r="I42" s="270"/>
      <c r="J42" s="270"/>
      <c r="K42" s="398"/>
      <c r="L42" s="399"/>
    </row>
    <row r="43" spans="1:12" ht="25.5" x14ac:dyDescent="0.2">
      <c r="A43" s="403">
        <f t="shared" si="0"/>
        <v>36</v>
      </c>
      <c r="B43" s="404" t="s">
        <v>597</v>
      </c>
      <c r="C43" s="405" t="s">
        <v>516</v>
      </c>
      <c r="D43" s="406">
        <v>5000</v>
      </c>
      <c r="E43" s="283" t="s">
        <v>514</v>
      </c>
      <c r="F43" s="272" t="s">
        <v>513</v>
      </c>
      <c r="G43" s="272" t="s">
        <v>523</v>
      </c>
      <c r="H43" s="272" t="s">
        <v>512</v>
      </c>
      <c r="I43" s="270"/>
      <c r="J43" s="270"/>
      <c r="K43" s="398"/>
      <c r="L43" s="399"/>
    </row>
    <row r="44" spans="1:12" ht="25.5" x14ac:dyDescent="0.2">
      <c r="A44" s="403">
        <f t="shared" si="0"/>
        <v>37</v>
      </c>
      <c r="B44" s="404" t="s">
        <v>598</v>
      </c>
      <c r="C44" s="405" t="s">
        <v>516</v>
      </c>
      <c r="D44" s="406">
        <v>4000</v>
      </c>
      <c r="E44" s="283" t="s">
        <v>514</v>
      </c>
      <c r="F44" s="272" t="s">
        <v>513</v>
      </c>
      <c r="G44" s="272" t="s">
        <v>523</v>
      </c>
      <c r="H44" s="272" t="s">
        <v>512</v>
      </c>
      <c r="I44" s="270"/>
      <c r="J44" s="270"/>
      <c r="K44" s="398"/>
      <c r="L44" s="399"/>
    </row>
    <row r="45" spans="1:12" ht="25.5" x14ac:dyDescent="0.2">
      <c r="A45" s="403">
        <f t="shared" si="0"/>
        <v>38</v>
      </c>
      <c r="B45" s="404" t="s">
        <v>599</v>
      </c>
      <c r="C45" s="405" t="s">
        <v>516</v>
      </c>
      <c r="D45" s="406">
        <v>1600</v>
      </c>
      <c r="E45" s="405" t="s">
        <v>600</v>
      </c>
      <c r="F45" s="272" t="s">
        <v>601</v>
      </c>
      <c r="G45" s="272" t="s">
        <v>602</v>
      </c>
      <c r="H45" s="272" t="s">
        <v>521</v>
      </c>
      <c r="I45" s="270"/>
      <c r="J45" s="270"/>
      <c r="K45" s="398"/>
      <c r="L45" s="399"/>
    </row>
    <row r="46" spans="1:12" ht="25.5" x14ac:dyDescent="0.2">
      <c r="A46" s="403">
        <f t="shared" si="0"/>
        <v>39</v>
      </c>
      <c r="B46" s="404" t="s">
        <v>603</v>
      </c>
      <c r="C46" s="405" t="s">
        <v>516</v>
      </c>
      <c r="D46" s="406">
        <v>5000</v>
      </c>
      <c r="E46" s="405" t="s">
        <v>604</v>
      </c>
      <c r="F46" s="272" t="s">
        <v>606</v>
      </c>
      <c r="G46" s="272" t="s">
        <v>605</v>
      </c>
      <c r="H46" s="272" t="s">
        <v>551</v>
      </c>
      <c r="I46" s="270"/>
      <c r="J46" s="270"/>
      <c r="K46" s="398"/>
      <c r="L46" s="399"/>
    </row>
    <row r="47" spans="1:12" ht="25.5" x14ac:dyDescent="0.2">
      <c r="A47" s="403">
        <f t="shared" si="0"/>
        <v>40</v>
      </c>
      <c r="B47" s="404" t="s">
        <v>603</v>
      </c>
      <c r="C47" s="405" t="s">
        <v>516</v>
      </c>
      <c r="D47" s="406">
        <v>15000</v>
      </c>
      <c r="E47" s="405" t="s">
        <v>607</v>
      </c>
      <c r="F47" s="272" t="s">
        <v>608</v>
      </c>
      <c r="G47" s="272" t="s">
        <v>609</v>
      </c>
      <c r="H47" s="272" t="s">
        <v>551</v>
      </c>
      <c r="I47" s="270"/>
      <c r="J47" s="270"/>
      <c r="K47" s="398"/>
      <c r="L47" s="399"/>
    </row>
    <row r="48" spans="1:12" ht="25.5" x14ac:dyDescent="0.2">
      <c r="A48" s="403">
        <f t="shared" si="0"/>
        <v>41</v>
      </c>
      <c r="B48" s="404" t="s">
        <v>610</v>
      </c>
      <c r="C48" s="405" t="s">
        <v>516</v>
      </c>
      <c r="D48" s="406">
        <v>1500</v>
      </c>
      <c r="E48" s="405" t="s">
        <v>611</v>
      </c>
      <c r="F48" s="272" t="s">
        <v>612</v>
      </c>
      <c r="G48" s="272" t="s">
        <v>613</v>
      </c>
      <c r="H48" s="272" t="s">
        <v>551</v>
      </c>
      <c r="I48" s="270"/>
      <c r="J48" s="270"/>
      <c r="K48" s="398"/>
      <c r="L48" s="399"/>
    </row>
    <row r="49" spans="1:12" ht="25.5" x14ac:dyDescent="0.2">
      <c r="A49" s="403">
        <f t="shared" si="0"/>
        <v>42</v>
      </c>
      <c r="B49" s="404" t="s">
        <v>610</v>
      </c>
      <c r="C49" s="405" t="s">
        <v>516</v>
      </c>
      <c r="D49" s="406">
        <v>19990</v>
      </c>
      <c r="E49" s="283" t="s">
        <v>514</v>
      </c>
      <c r="F49" s="272" t="s">
        <v>513</v>
      </c>
      <c r="G49" s="272" t="s">
        <v>511</v>
      </c>
      <c r="H49" s="272" t="s">
        <v>512</v>
      </c>
      <c r="I49" s="270"/>
      <c r="J49" s="270"/>
      <c r="K49" s="398"/>
      <c r="L49" s="399"/>
    </row>
    <row r="50" spans="1:12" ht="25.5" x14ac:dyDescent="0.2">
      <c r="A50" s="403">
        <f t="shared" si="0"/>
        <v>43</v>
      </c>
      <c r="B50" s="404" t="s">
        <v>614</v>
      </c>
      <c r="C50" s="405" t="s">
        <v>516</v>
      </c>
      <c r="D50" s="406">
        <v>30000</v>
      </c>
      <c r="E50" s="405" t="s">
        <v>615</v>
      </c>
      <c r="F50" s="272" t="s">
        <v>616</v>
      </c>
      <c r="G50" s="272" t="s">
        <v>617</v>
      </c>
      <c r="H50" s="272" t="s">
        <v>526</v>
      </c>
      <c r="I50" s="270"/>
      <c r="J50" s="270"/>
      <c r="K50" s="398"/>
      <c r="L50" s="399"/>
    </row>
    <row r="51" spans="1:12" ht="25.5" x14ac:dyDescent="0.2">
      <c r="A51" s="403">
        <f t="shared" si="0"/>
        <v>44</v>
      </c>
      <c r="B51" s="404" t="s">
        <v>618</v>
      </c>
      <c r="C51" s="405" t="s">
        <v>516</v>
      </c>
      <c r="D51" s="406">
        <v>294</v>
      </c>
      <c r="E51" s="405" t="s">
        <v>584</v>
      </c>
      <c r="F51" s="272" t="s">
        <v>586</v>
      </c>
      <c r="G51" s="272" t="s">
        <v>585</v>
      </c>
      <c r="H51" s="272" t="s">
        <v>551</v>
      </c>
      <c r="I51" s="270"/>
      <c r="J51" s="270"/>
      <c r="K51" s="398"/>
      <c r="L51" s="399"/>
    </row>
    <row r="52" spans="1:12" ht="25.5" x14ac:dyDescent="0.2">
      <c r="A52" s="403">
        <f t="shared" si="0"/>
        <v>45</v>
      </c>
      <c r="B52" s="404" t="s">
        <v>619</v>
      </c>
      <c r="C52" s="405" t="s">
        <v>516</v>
      </c>
      <c r="D52" s="406">
        <v>15000</v>
      </c>
      <c r="E52" s="405" t="s">
        <v>604</v>
      </c>
      <c r="F52" s="272" t="s">
        <v>606</v>
      </c>
      <c r="G52" s="272" t="s">
        <v>605</v>
      </c>
      <c r="H52" s="272" t="s">
        <v>551</v>
      </c>
      <c r="I52" s="270"/>
      <c r="J52" s="270"/>
      <c r="K52" s="398"/>
      <c r="L52" s="399"/>
    </row>
    <row r="53" spans="1:12" ht="25.5" x14ac:dyDescent="0.2">
      <c r="A53" s="403">
        <f t="shared" si="0"/>
        <v>46</v>
      </c>
      <c r="B53" s="404" t="s">
        <v>620</v>
      </c>
      <c r="C53" s="405" t="s">
        <v>516</v>
      </c>
      <c r="D53" s="406">
        <v>2500</v>
      </c>
      <c r="E53" s="405" t="s">
        <v>540</v>
      </c>
      <c r="F53" s="272" t="s">
        <v>542</v>
      </c>
      <c r="G53" s="272" t="s">
        <v>621</v>
      </c>
      <c r="H53" s="272" t="s">
        <v>521</v>
      </c>
      <c r="I53" s="270"/>
      <c r="J53" s="270"/>
      <c r="K53" s="398"/>
      <c r="L53" s="399"/>
    </row>
    <row r="54" spans="1:12" ht="25.5" x14ac:dyDescent="0.2">
      <c r="A54" s="403">
        <f t="shared" si="0"/>
        <v>47</v>
      </c>
      <c r="B54" s="404" t="s">
        <v>620</v>
      </c>
      <c r="C54" s="405" t="s">
        <v>516</v>
      </c>
      <c r="D54" s="406">
        <v>3000</v>
      </c>
      <c r="E54" s="405" t="s">
        <v>622</v>
      </c>
      <c r="F54" s="272" t="s">
        <v>623</v>
      </c>
      <c r="G54" s="272" t="s">
        <v>624</v>
      </c>
      <c r="H54" s="272" t="s">
        <v>526</v>
      </c>
      <c r="I54" s="270"/>
      <c r="J54" s="270"/>
      <c r="K54" s="398"/>
      <c r="L54" s="399"/>
    </row>
    <row r="55" spans="1:12" ht="25.5" x14ac:dyDescent="0.2">
      <c r="A55" s="403">
        <f t="shared" si="0"/>
        <v>48</v>
      </c>
      <c r="B55" s="404" t="s">
        <v>620</v>
      </c>
      <c r="C55" s="405" t="s">
        <v>516</v>
      </c>
      <c r="D55" s="406">
        <v>2000</v>
      </c>
      <c r="E55" s="405" t="s">
        <v>625</v>
      </c>
      <c r="F55" s="272" t="s">
        <v>626</v>
      </c>
      <c r="G55" s="272" t="s">
        <v>627</v>
      </c>
      <c r="H55" s="272" t="s">
        <v>551</v>
      </c>
      <c r="I55" s="270"/>
      <c r="J55" s="270"/>
      <c r="K55" s="398"/>
      <c r="L55" s="399"/>
    </row>
    <row r="56" spans="1:12" ht="25.5" x14ac:dyDescent="0.2">
      <c r="A56" s="403">
        <f t="shared" si="0"/>
        <v>49</v>
      </c>
      <c r="B56" s="404" t="s">
        <v>628</v>
      </c>
      <c r="C56" s="405" t="s">
        <v>516</v>
      </c>
      <c r="D56" s="406">
        <v>294</v>
      </c>
      <c r="E56" s="405" t="s">
        <v>584</v>
      </c>
      <c r="F56" s="272" t="s">
        <v>586</v>
      </c>
      <c r="G56" s="272" t="s">
        <v>585</v>
      </c>
      <c r="H56" s="272" t="s">
        <v>551</v>
      </c>
      <c r="I56" s="270"/>
      <c r="J56" s="270"/>
      <c r="K56" s="398"/>
      <c r="L56" s="399"/>
    </row>
    <row r="57" spans="1:12" ht="25.5" x14ac:dyDescent="0.2">
      <c r="A57" s="403">
        <f t="shared" si="0"/>
        <v>50</v>
      </c>
      <c r="B57" s="404" t="s">
        <v>629</v>
      </c>
      <c r="C57" s="405" t="s">
        <v>516</v>
      </c>
      <c r="D57" s="406">
        <v>2300</v>
      </c>
      <c r="E57" s="405" t="s">
        <v>538</v>
      </c>
      <c r="F57" s="272" t="s">
        <v>541</v>
      </c>
      <c r="G57" s="272" t="s">
        <v>557</v>
      </c>
      <c r="H57" s="272" t="s">
        <v>551</v>
      </c>
      <c r="I57" s="270"/>
      <c r="J57" s="270"/>
      <c r="K57" s="398"/>
      <c r="L57" s="399"/>
    </row>
    <row r="58" spans="1:12" x14ac:dyDescent="0.2">
      <c r="A58" s="403">
        <f t="shared" si="0"/>
        <v>51</v>
      </c>
      <c r="B58" s="404" t="s">
        <v>630</v>
      </c>
      <c r="C58" s="405"/>
      <c r="D58" s="406">
        <f>SUM(D9:D57)</f>
        <v>346648.62</v>
      </c>
      <c r="E58" s="405"/>
      <c r="F58" s="272"/>
      <c r="G58" s="272"/>
      <c r="H58" s="272"/>
      <c r="I58" s="270"/>
      <c r="J58" s="270"/>
      <c r="K58" s="398"/>
      <c r="L58" s="399"/>
    </row>
    <row r="59" spans="1:12" ht="15.75" thickBot="1" x14ac:dyDescent="0.25">
      <c r="A59" s="400" t="s">
        <v>271</v>
      </c>
      <c r="F59" s="253"/>
      <c r="G59" s="253"/>
      <c r="H59" s="253"/>
      <c r="I59" s="401"/>
      <c r="J59" s="402"/>
      <c r="K59" s="267"/>
      <c r="L59" s="266"/>
    </row>
    <row r="60" spans="1:12" x14ac:dyDescent="0.2">
      <c r="A60" s="256"/>
      <c r="B60" s="257"/>
      <c r="C60" s="256"/>
      <c r="D60" s="257"/>
      <c r="E60" s="256"/>
      <c r="F60" s="257"/>
      <c r="G60" s="256"/>
      <c r="H60" s="257"/>
      <c r="I60" s="256"/>
      <c r="J60" s="257"/>
      <c r="K60" s="256"/>
      <c r="L60" s="257"/>
    </row>
    <row r="61" spans="1:12" x14ac:dyDescent="0.2">
      <c r="A61" s="256"/>
      <c r="B61" s="263"/>
      <c r="C61" s="256"/>
      <c r="D61" s="263"/>
      <c r="E61" s="256"/>
      <c r="F61" s="263"/>
      <c r="G61" s="256"/>
      <c r="H61" s="263"/>
      <c r="I61" s="256"/>
      <c r="J61" s="263"/>
      <c r="K61" s="256"/>
      <c r="L61" s="263"/>
    </row>
    <row r="62" spans="1:12" s="264" customFormat="1" x14ac:dyDescent="0.2">
      <c r="A62" s="477" t="s">
        <v>399</v>
      </c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</row>
    <row r="63" spans="1:12" s="265" customFormat="1" ht="12.75" x14ac:dyDescent="0.2">
      <c r="A63" s="477" t="s">
        <v>433</v>
      </c>
      <c r="B63" s="477"/>
      <c r="C63" s="477"/>
      <c r="D63" s="477"/>
      <c r="E63" s="477"/>
      <c r="F63" s="477"/>
      <c r="G63" s="477"/>
      <c r="H63" s="477"/>
      <c r="I63" s="477"/>
      <c r="J63" s="477"/>
      <c r="K63" s="477"/>
      <c r="L63" s="477"/>
    </row>
    <row r="64" spans="1:12" s="265" customFormat="1" ht="12.75" x14ac:dyDescent="0.2">
      <c r="A64" s="477"/>
      <c r="B64" s="477"/>
      <c r="C64" s="477"/>
      <c r="D64" s="477"/>
      <c r="E64" s="477"/>
      <c r="F64" s="477"/>
      <c r="G64" s="477"/>
      <c r="H64" s="477"/>
      <c r="I64" s="477"/>
      <c r="J64" s="477"/>
      <c r="K64" s="477"/>
      <c r="L64" s="477"/>
    </row>
    <row r="65" spans="1:12" s="264" customFormat="1" x14ac:dyDescent="0.2">
      <c r="A65" s="477" t="s">
        <v>432</v>
      </c>
      <c r="B65" s="477"/>
      <c r="C65" s="477"/>
      <c r="D65" s="477"/>
      <c r="E65" s="477"/>
      <c r="F65" s="477"/>
      <c r="G65" s="477"/>
      <c r="H65" s="477"/>
      <c r="I65" s="477"/>
      <c r="J65" s="477"/>
      <c r="K65" s="477"/>
      <c r="L65" s="477"/>
    </row>
    <row r="66" spans="1:12" s="264" customFormat="1" x14ac:dyDescent="0.2">
      <c r="A66" s="477"/>
      <c r="B66" s="477"/>
      <c r="C66" s="477"/>
      <c r="D66" s="477"/>
      <c r="E66" s="477"/>
      <c r="F66" s="477"/>
      <c r="G66" s="477"/>
      <c r="H66" s="477"/>
      <c r="I66" s="477"/>
      <c r="J66" s="477"/>
      <c r="K66" s="477"/>
      <c r="L66" s="477"/>
    </row>
    <row r="67" spans="1:12" s="264" customFormat="1" x14ac:dyDescent="0.2">
      <c r="A67" s="477" t="s">
        <v>431</v>
      </c>
      <c r="B67" s="477"/>
      <c r="C67" s="477"/>
      <c r="D67" s="477"/>
      <c r="E67" s="477"/>
      <c r="F67" s="477"/>
      <c r="G67" s="477"/>
      <c r="H67" s="477"/>
      <c r="I67" s="477"/>
      <c r="J67" s="477"/>
      <c r="K67" s="477"/>
      <c r="L67" s="477"/>
    </row>
    <row r="68" spans="1:12" s="264" customFormat="1" x14ac:dyDescent="0.2">
      <c r="A68" s="256"/>
      <c r="B68" s="257"/>
      <c r="C68" s="256"/>
      <c r="D68" s="257"/>
      <c r="E68" s="256"/>
      <c r="F68" s="257"/>
      <c r="G68" s="256"/>
      <c r="H68" s="257"/>
      <c r="I68" s="256"/>
      <c r="J68" s="257"/>
      <c r="K68" s="256"/>
      <c r="L68" s="257"/>
    </row>
    <row r="69" spans="1:12" s="264" customFormat="1" x14ac:dyDescent="0.2">
      <c r="A69" s="256"/>
      <c r="B69" s="263"/>
      <c r="C69" s="256"/>
      <c r="D69" s="263"/>
      <c r="E69" s="256"/>
      <c r="F69" s="263"/>
      <c r="G69" s="256"/>
      <c r="H69" s="263"/>
      <c r="I69" s="256"/>
      <c r="J69" s="263"/>
      <c r="K69" s="256"/>
      <c r="L69" s="263"/>
    </row>
    <row r="70" spans="1:12" s="264" customFormat="1" x14ac:dyDescent="0.2">
      <c r="A70" s="256"/>
      <c r="B70" s="257"/>
      <c r="C70" s="256"/>
      <c r="D70" s="257"/>
      <c r="E70" s="256"/>
      <c r="F70" s="257"/>
      <c r="G70" s="256"/>
      <c r="H70" s="257"/>
      <c r="I70" s="256"/>
      <c r="J70" s="257"/>
      <c r="K70" s="256"/>
      <c r="L70" s="257"/>
    </row>
    <row r="71" spans="1:12" x14ac:dyDescent="0.2">
      <c r="A71" s="256"/>
      <c r="B71" s="263"/>
      <c r="C71" s="256"/>
      <c r="D71" s="263"/>
      <c r="E71" s="256"/>
      <c r="F71" s="263"/>
      <c r="G71" s="256"/>
      <c r="H71" s="263"/>
      <c r="I71" s="256"/>
      <c r="J71" s="263"/>
      <c r="K71" s="256"/>
      <c r="L71" s="263"/>
    </row>
    <row r="72" spans="1:12" s="258" customFormat="1" x14ac:dyDescent="0.2">
      <c r="A72" s="483" t="s">
        <v>107</v>
      </c>
      <c r="B72" s="483"/>
      <c r="C72" s="257"/>
      <c r="D72" s="256"/>
      <c r="E72" s="257"/>
      <c r="F72" s="257"/>
      <c r="G72" s="256"/>
      <c r="H72" s="257"/>
      <c r="I72" s="257"/>
      <c r="J72" s="256"/>
      <c r="K72" s="257"/>
      <c r="L72" s="256"/>
    </row>
    <row r="73" spans="1:12" s="258" customFormat="1" x14ac:dyDescent="0.2">
      <c r="A73" s="257"/>
      <c r="B73" s="256"/>
      <c r="C73" s="261"/>
      <c r="D73" s="262"/>
      <c r="E73" s="261"/>
      <c r="F73" s="257"/>
      <c r="G73" s="256"/>
      <c r="H73" s="260"/>
      <c r="I73" s="257"/>
      <c r="J73" s="256"/>
      <c r="K73" s="257"/>
      <c r="L73" s="256"/>
    </row>
    <row r="74" spans="1:12" s="258" customFormat="1" ht="15" customHeight="1" x14ac:dyDescent="0.2">
      <c r="A74" s="257"/>
      <c r="B74" s="256"/>
      <c r="C74" s="476" t="s">
        <v>263</v>
      </c>
      <c r="D74" s="476"/>
      <c r="E74" s="476"/>
      <c r="F74" s="257"/>
      <c r="G74" s="256"/>
      <c r="H74" s="481" t="s">
        <v>430</v>
      </c>
      <c r="I74" s="259"/>
      <c r="J74" s="256"/>
      <c r="K74" s="257"/>
      <c r="L74" s="256"/>
    </row>
    <row r="75" spans="1:12" s="258" customFormat="1" x14ac:dyDescent="0.2">
      <c r="A75" s="257"/>
      <c r="B75" s="256"/>
      <c r="C75" s="257"/>
      <c r="D75" s="256"/>
      <c r="E75" s="257"/>
      <c r="F75" s="257"/>
      <c r="G75" s="256"/>
      <c r="H75" s="482"/>
      <c r="I75" s="259"/>
      <c r="J75" s="256"/>
      <c r="K75" s="257"/>
      <c r="L75" s="256"/>
    </row>
    <row r="76" spans="1:12" s="255" customFormat="1" x14ac:dyDescent="0.2">
      <c r="A76" s="257"/>
      <c r="B76" s="256"/>
      <c r="C76" s="476" t="s">
        <v>139</v>
      </c>
      <c r="D76" s="476"/>
      <c r="E76" s="476"/>
      <c r="F76" s="257"/>
      <c r="G76" s="256"/>
      <c r="H76" s="257"/>
      <c r="I76" s="257"/>
      <c r="J76" s="256"/>
      <c r="K76" s="257"/>
      <c r="L76" s="256"/>
    </row>
    <row r="77" spans="1:12" s="255" customFormat="1" x14ac:dyDescent="0.2">
      <c r="E77" s="253"/>
    </row>
    <row r="78" spans="1:12" s="255" customFormat="1" x14ac:dyDescent="0.2">
      <c r="E78" s="253"/>
    </row>
    <row r="79" spans="1:12" s="255" customFormat="1" x14ac:dyDescent="0.2">
      <c r="E79" s="253"/>
    </row>
    <row r="80" spans="1:12" s="255" customFormat="1" x14ac:dyDescent="0.2">
      <c r="E80" s="253"/>
    </row>
    <row r="81" s="255" customFormat="1" x14ac:dyDescent="0.2"/>
  </sheetData>
  <mergeCells count="10">
    <mergeCell ref="A5:F5"/>
    <mergeCell ref="C76:E76"/>
    <mergeCell ref="A63:L64"/>
    <mergeCell ref="A65:L66"/>
    <mergeCell ref="A67:L67"/>
    <mergeCell ref="I6:K6"/>
    <mergeCell ref="H74:H75"/>
    <mergeCell ref="A72:B72"/>
    <mergeCell ref="A62:L62"/>
    <mergeCell ref="C74:E74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5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5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5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19" zoomScale="80" zoomScaleNormal="100" zoomScaleSheetLayoutView="80" workbookViewId="0">
      <selection activeCell="D13" sqref="D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9" t="s">
        <v>296</v>
      </c>
      <c r="B1" s="71"/>
      <c r="C1" s="486" t="s">
        <v>109</v>
      </c>
      <c r="D1" s="486"/>
      <c r="E1" s="103"/>
    </row>
    <row r="2" spans="1:7" x14ac:dyDescent="0.3">
      <c r="A2" s="71" t="s">
        <v>140</v>
      </c>
      <c r="B2" s="71"/>
      <c r="C2" s="484" t="str">
        <f>'ფორმა N1'!L2</f>
        <v>1.01.20-31.12.20</v>
      </c>
      <c r="D2" s="485"/>
      <c r="E2" s="103"/>
    </row>
    <row r="3" spans="1:7" x14ac:dyDescent="0.3">
      <c r="A3" s="69"/>
      <c r="B3" s="71"/>
      <c r="C3" s="70"/>
      <c r="D3" s="70"/>
      <c r="E3" s="103"/>
    </row>
    <row r="4" spans="1:7" x14ac:dyDescent="0.3">
      <c r="A4" s="72" t="s">
        <v>269</v>
      </c>
      <c r="B4" s="97"/>
      <c r="C4" s="98"/>
      <c r="D4" s="71"/>
      <c r="E4" s="103"/>
    </row>
    <row r="5" spans="1:7" x14ac:dyDescent="0.3">
      <c r="A5" s="216">
        <f>'ფორმა N1'!A5</f>
        <v>0</v>
      </c>
      <c r="B5" s="12"/>
      <c r="C5" s="12"/>
      <c r="E5" s="103"/>
    </row>
    <row r="6" spans="1:7" x14ac:dyDescent="0.3">
      <c r="A6" s="99"/>
      <c r="B6" s="99"/>
      <c r="C6" s="99"/>
      <c r="D6" s="100"/>
      <c r="E6" s="103"/>
    </row>
    <row r="7" spans="1:7" x14ac:dyDescent="0.3">
      <c r="A7" s="71"/>
      <c r="B7" s="71"/>
      <c r="C7" s="71"/>
      <c r="D7" s="71"/>
      <c r="E7" s="103"/>
    </row>
    <row r="8" spans="1:7" s="6" customFormat="1" ht="39" customHeight="1" x14ac:dyDescent="0.3">
      <c r="A8" s="101" t="s">
        <v>64</v>
      </c>
      <c r="B8" s="74" t="s">
        <v>244</v>
      </c>
      <c r="C8" s="74" t="s">
        <v>66</v>
      </c>
      <c r="D8" s="74" t="s">
        <v>67</v>
      </c>
      <c r="E8" s="103"/>
    </row>
    <row r="9" spans="1:7" s="7" customFormat="1" ht="16.5" customHeight="1" x14ac:dyDescent="0.3">
      <c r="A9" s="217">
        <v>1</v>
      </c>
      <c r="B9" s="217" t="s">
        <v>65</v>
      </c>
      <c r="C9" s="80">
        <f>SUM(C10,C26)</f>
        <v>246470.62</v>
      </c>
      <c r="D9" s="80">
        <f>SUM(D10,D26)</f>
        <v>246470.62</v>
      </c>
      <c r="E9" s="103"/>
    </row>
    <row r="10" spans="1:7" s="7" customFormat="1" ht="16.5" customHeight="1" x14ac:dyDescent="0.3">
      <c r="A10" s="82">
        <v>1.1000000000000001</v>
      </c>
      <c r="B10" s="82" t="s">
        <v>80</v>
      </c>
      <c r="C10" s="80">
        <f>SUM(C11,C12,C16,C19,C25,C26)</f>
        <v>246470.62</v>
      </c>
      <c r="D10" s="80">
        <f>SUM(D11,D12,D16,D19,D24,D25)</f>
        <v>246470.62</v>
      </c>
      <c r="E10" s="103"/>
    </row>
    <row r="11" spans="1:7" s="9" customFormat="1" ht="16.5" customHeight="1" x14ac:dyDescent="0.3">
      <c r="A11" s="83" t="s">
        <v>30</v>
      </c>
      <c r="B11" s="83" t="s">
        <v>79</v>
      </c>
      <c r="C11" s="8"/>
      <c r="D11" s="8"/>
      <c r="E11" s="103"/>
    </row>
    <row r="12" spans="1:7" s="10" customFormat="1" ht="16.5" customHeight="1" x14ac:dyDescent="0.3">
      <c r="A12" s="83" t="s">
        <v>31</v>
      </c>
      <c r="B12" s="83" t="s">
        <v>302</v>
      </c>
      <c r="C12" s="102">
        <f>C13+C14+C15</f>
        <v>246470.62</v>
      </c>
      <c r="D12" s="102">
        <f>D13+D14+D15</f>
        <v>246470.62</v>
      </c>
      <c r="E12" s="103"/>
      <c r="G12" s="63"/>
    </row>
    <row r="13" spans="1:7" s="3" customFormat="1" ht="16.5" customHeight="1" x14ac:dyDescent="0.3">
      <c r="A13" s="92" t="s">
        <v>81</v>
      </c>
      <c r="B13" s="92" t="s">
        <v>305</v>
      </c>
      <c r="C13" s="8">
        <v>175970.62</v>
      </c>
      <c r="D13" s="8">
        <v>175970.62</v>
      </c>
      <c r="E13" s="103"/>
    </row>
    <row r="14" spans="1:7" s="3" customFormat="1" ht="16.5" customHeight="1" x14ac:dyDescent="0.3">
      <c r="A14" s="92" t="s">
        <v>468</v>
      </c>
      <c r="B14" s="92" t="s">
        <v>467</v>
      </c>
      <c r="C14" s="8">
        <v>70500</v>
      </c>
      <c r="D14" s="8">
        <v>70500</v>
      </c>
      <c r="E14" s="103"/>
    </row>
    <row r="15" spans="1:7" s="3" customFormat="1" ht="16.5" customHeight="1" x14ac:dyDescent="0.3">
      <c r="A15" s="92" t="s">
        <v>469</v>
      </c>
      <c r="B15" s="92" t="s">
        <v>97</v>
      </c>
      <c r="C15" s="8"/>
      <c r="D15" s="8"/>
      <c r="E15" s="103"/>
    </row>
    <row r="16" spans="1:7" s="3" customFormat="1" ht="16.5" customHeight="1" x14ac:dyDescent="0.3">
      <c r="A16" s="83" t="s">
        <v>82</v>
      </c>
      <c r="B16" s="83" t="s">
        <v>83</v>
      </c>
      <c r="C16" s="102">
        <f>SUM(C17:C18)</f>
        <v>0</v>
      </c>
      <c r="D16" s="102">
        <f>SUM(D17:D18)</f>
        <v>0</v>
      </c>
      <c r="E16" s="103"/>
    </row>
    <row r="17" spans="1:5" s="3" customFormat="1" ht="16.5" customHeight="1" x14ac:dyDescent="0.3">
      <c r="A17" s="92" t="s">
        <v>84</v>
      </c>
      <c r="B17" s="92" t="s">
        <v>86</v>
      </c>
      <c r="C17" s="8"/>
      <c r="D17" s="8"/>
      <c r="E17" s="103"/>
    </row>
    <row r="18" spans="1:5" s="3" customFormat="1" ht="30" x14ac:dyDescent="0.3">
      <c r="A18" s="92" t="s">
        <v>85</v>
      </c>
      <c r="B18" s="92" t="s">
        <v>110</v>
      </c>
      <c r="C18" s="8"/>
      <c r="D18" s="8"/>
      <c r="E18" s="103"/>
    </row>
    <row r="19" spans="1:5" s="3" customFormat="1" ht="16.5" customHeight="1" x14ac:dyDescent="0.3">
      <c r="A19" s="83" t="s">
        <v>87</v>
      </c>
      <c r="B19" s="83" t="s">
        <v>395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 x14ac:dyDescent="0.3">
      <c r="A20" s="92" t="s">
        <v>88</v>
      </c>
      <c r="B20" s="92" t="s">
        <v>89</v>
      </c>
      <c r="C20" s="8"/>
      <c r="D20" s="8"/>
      <c r="E20" s="103"/>
    </row>
    <row r="21" spans="1:5" s="3" customFormat="1" ht="30" x14ac:dyDescent="0.3">
      <c r="A21" s="92" t="s">
        <v>92</v>
      </c>
      <c r="B21" s="92" t="s">
        <v>90</v>
      </c>
      <c r="C21" s="8"/>
      <c r="D21" s="8"/>
      <c r="E21" s="103"/>
    </row>
    <row r="22" spans="1:5" s="3" customFormat="1" ht="16.5" customHeight="1" x14ac:dyDescent="0.3">
      <c r="A22" s="92" t="s">
        <v>93</v>
      </c>
      <c r="B22" s="92" t="s">
        <v>91</v>
      </c>
      <c r="C22" s="8"/>
      <c r="D22" s="8"/>
      <c r="E22" s="103"/>
    </row>
    <row r="23" spans="1:5" s="3" customFormat="1" ht="16.5" customHeight="1" x14ac:dyDescent="0.3">
      <c r="A23" s="92" t="s">
        <v>94</v>
      </c>
      <c r="B23" s="92" t="s">
        <v>412</v>
      </c>
      <c r="C23" s="8"/>
      <c r="D23" s="8"/>
      <c r="E23" s="103"/>
    </row>
    <row r="24" spans="1:5" s="3" customFormat="1" ht="16.5" customHeight="1" x14ac:dyDescent="0.3">
      <c r="A24" s="83" t="s">
        <v>95</v>
      </c>
      <c r="B24" s="83" t="s">
        <v>413</v>
      </c>
      <c r="C24" s="243"/>
      <c r="D24" s="8"/>
      <c r="E24" s="103"/>
    </row>
    <row r="25" spans="1:5" s="3" customFormat="1" x14ac:dyDescent="0.3">
      <c r="A25" s="83" t="s">
        <v>246</v>
      </c>
      <c r="B25" s="83" t="s">
        <v>419</v>
      </c>
      <c r="C25" s="8"/>
      <c r="D25" s="8"/>
      <c r="E25" s="103"/>
    </row>
    <row r="26" spans="1:5" ht="16.5" customHeight="1" x14ac:dyDescent="0.3">
      <c r="A26" s="82">
        <v>1.2</v>
      </c>
      <c r="B26" s="82" t="s">
        <v>96</v>
      </c>
      <c r="C26" s="80">
        <f>SUM(C27,C35)</f>
        <v>0</v>
      </c>
      <c r="D26" s="80">
        <f>SUM(D27,D35)</f>
        <v>0</v>
      </c>
      <c r="E26" s="103"/>
    </row>
    <row r="27" spans="1:5" ht="16.5" customHeight="1" x14ac:dyDescent="0.3">
      <c r="A27" s="83" t="s">
        <v>32</v>
      </c>
      <c r="B27" s="83" t="s">
        <v>305</v>
      </c>
      <c r="C27" s="102">
        <f>SUM(C28:C30)</f>
        <v>0</v>
      </c>
      <c r="D27" s="102">
        <f>SUM(D28:D30)</f>
        <v>0</v>
      </c>
      <c r="E27" s="103"/>
    </row>
    <row r="28" spans="1:5" x14ac:dyDescent="0.3">
      <c r="A28" s="225" t="s">
        <v>98</v>
      </c>
      <c r="B28" s="225" t="s">
        <v>303</v>
      </c>
      <c r="C28" s="8"/>
      <c r="D28" s="8"/>
      <c r="E28" s="103"/>
    </row>
    <row r="29" spans="1:5" x14ac:dyDescent="0.3">
      <c r="A29" s="225" t="s">
        <v>99</v>
      </c>
      <c r="B29" s="225" t="s">
        <v>306</v>
      </c>
      <c r="C29" s="8"/>
      <c r="D29" s="8"/>
      <c r="E29" s="103"/>
    </row>
    <row r="30" spans="1:5" x14ac:dyDescent="0.3">
      <c r="A30" s="225" t="s">
        <v>421</v>
      </c>
      <c r="B30" s="225" t="s">
        <v>304</v>
      </c>
      <c r="C30" s="8"/>
      <c r="D30" s="8"/>
      <c r="E30" s="103"/>
    </row>
    <row r="31" spans="1:5" x14ac:dyDescent="0.3">
      <c r="A31" s="83" t="s">
        <v>33</v>
      </c>
      <c r="B31" s="83" t="s">
        <v>467</v>
      </c>
      <c r="C31" s="102">
        <f>SUM(C32:C34)</f>
        <v>0</v>
      </c>
      <c r="D31" s="102">
        <f>SUM(D32:D34)</f>
        <v>0</v>
      </c>
      <c r="E31" s="103"/>
    </row>
    <row r="32" spans="1:5" x14ac:dyDescent="0.3">
      <c r="A32" s="225" t="s">
        <v>12</v>
      </c>
      <c r="B32" s="225" t="s">
        <v>470</v>
      </c>
      <c r="C32" s="8"/>
      <c r="D32" s="8"/>
      <c r="E32" s="103"/>
    </row>
    <row r="33" spans="1:9" x14ac:dyDescent="0.3">
      <c r="A33" s="225" t="s">
        <v>13</v>
      </c>
      <c r="B33" s="225" t="s">
        <v>471</v>
      </c>
      <c r="C33" s="8"/>
      <c r="D33" s="8"/>
      <c r="E33" s="103"/>
    </row>
    <row r="34" spans="1:9" x14ac:dyDescent="0.3">
      <c r="A34" s="225" t="s">
        <v>276</v>
      </c>
      <c r="B34" s="225" t="s">
        <v>472</v>
      </c>
      <c r="C34" s="8"/>
      <c r="D34" s="8"/>
      <c r="E34" s="103"/>
    </row>
    <row r="35" spans="1:9" x14ac:dyDescent="0.3">
      <c r="A35" s="83" t="s">
        <v>34</v>
      </c>
      <c r="B35" s="239" t="s">
        <v>418</v>
      </c>
      <c r="C35" s="8"/>
      <c r="D35" s="8"/>
      <c r="E35" s="103"/>
    </row>
    <row r="36" spans="1:9" x14ac:dyDescent="0.3">
      <c r="D36" s="27"/>
      <c r="E36" s="104"/>
      <c r="F36" s="27"/>
    </row>
    <row r="37" spans="1:9" x14ac:dyDescent="0.3">
      <c r="A37" s="1"/>
      <c r="D37" s="27"/>
      <c r="E37" s="104"/>
      <c r="F37" s="27"/>
    </row>
    <row r="38" spans="1:9" x14ac:dyDescent="0.3">
      <c r="D38" s="27"/>
      <c r="E38" s="104"/>
      <c r="F38" s="27"/>
    </row>
    <row r="39" spans="1:9" x14ac:dyDescent="0.3">
      <c r="D39" s="27"/>
      <c r="E39" s="104"/>
      <c r="F39" s="27"/>
    </row>
    <row r="40" spans="1:9" x14ac:dyDescent="0.3">
      <c r="A40" s="64" t="s">
        <v>107</v>
      </c>
      <c r="D40" s="27"/>
      <c r="E40" s="104"/>
      <c r="F40" s="27"/>
    </row>
    <row r="41" spans="1:9" x14ac:dyDescent="0.3">
      <c r="D41" s="27"/>
      <c r="E41" s="105"/>
      <c r="F41" s="105"/>
      <c r="G41"/>
      <c r="H41"/>
      <c r="I41"/>
    </row>
    <row r="42" spans="1:9" x14ac:dyDescent="0.3">
      <c r="D42" s="106"/>
      <c r="E42" s="105"/>
      <c r="F42" s="105"/>
      <c r="G42"/>
      <c r="H42"/>
      <c r="I42"/>
    </row>
    <row r="43" spans="1:9" x14ac:dyDescent="0.3">
      <c r="A43"/>
      <c r="B43" s="64" t="s">
        <v>266</v>
      </c>
      <c r="D43" s="106"/>
      <c r="E43" s="105"/>
      <c r="F43" s="105"/>
      <c r="G43"/>
      <c r="H43"/>
      <c r="I43"/>
    </row>
    <row r="44" spans="1:9" x14ac:dyDescent="0.3">
      <c r="A44"/>
      <c r="B44" s="2" t="s">
        <v>265</v>
      </c>
      <c r="D44" s="106"/>
      <c r="E44" s="105"/>
      <c r="F44" s="105"/>
      <c r="G44"/>
      <c r="H44"/>
      <c r="I44"/>
    </row>
    <row r="45" spans="1:9" customFormat="1" ht="12.75" x14ac:dyDescent="0.2">
      <c r="B45" s="61" t="s">
        <v>139</v>
      </c>
      <c r="D45" s="105"/>
      <c r="E45" s="105"/>
      <c r="F45" s="105"/>
    </row>
    <row r="46" spans="1:9" x14ac:dyDescent="0.3">
      <c r="D46" s="27"/>
      <c r="E46" s="104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3" sqref="D13"/>
    </sheetView>
  </sheetViews>
  <sheetFormatPr defaultRowHeight="15" x14ac:dyDescent="0.3"/>
  <cols>
    <col min="1" max="1" width="14.28515625" style="21" bestFit="1" customWidth="1"/>
    <col min="2" max="2" width="80" style="23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9" t="s">
        <v>267</v>
      </c>
      <c r="B1" s="230"/>
      <c r="C1" s="486" t="s">
        <v>109</v>
      </c>
      <c r="D1" s="486"/>
      <c r="E1" s="108"/>
    </row>
    <row r="2" spans="1:12" s="6" customFormat="1" x14ac:dyDescent="0.3">
      <c r="A2" s="71" t="s">
        <v>140</v>
      </c>
      <c r="B2" s="230"/>
      <c r="C2" s="487" t="str">
        <f>'ფორმა N1'!L2</f>
        <v>1.01.20-31.12.20</v>
      </c>
      <c r="D2" s="488"/>
      <c r="E2" s="108"/>
    </row>
    <row r="3" spans="1:12" s="6" customFormat="1" x14ac:dyDescent="0.3">
      <c r="A3" s="71"/>
      <c r="B3" s="230"/>
      <c r="C3" s="70"/>
      <c r="D3" s="70"/>
      <c r="E3" s="108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231"/>
      <c r="C4" s="71"/>
      <c r="D4" s="71"/>
      <c r="E4" s="103"/>
      <c r="L4" s="6"/>
    </row>
    <row r="5" spans="1:12" s="2" customFormat="1" x14ac:dyDescent="0.3">
      <c r="A5" s="112">
        <f>'ფორმა N1'!A5</f>
        <v>0</v>
      </c>
      <c r="B5" s="232"/>
      <c r="C5" s="55"/>
      <c r="D5" s="55"/>
      <c r="E5" s="103"/>
    </row>
    <row r="6" spans="1:12" s="2" customFormat="1" x14ac:dyDescent="0.3">
      <c r="A6" s="72"/>
      <c r="B6" s="231"/>
      <c r="C6" s="71"/>
      <c r="D6" s="71"/>
      <c r="E6" s="103"/>
    </row>
    <row r="7" spans="1:12" s="6" customFormat="1" ht="18" x14ac:dyDescent="0.3">
      <c r="A7" s="95"/>
      <c r="B7" s="107"/>
      <c r="C7" s="73"/>
      <c r="D7" s="73"/>
      <c r="E7" s="108"/>
    </row>
    <row r="8" spans="1:12" s="6" customFormat="1" ht="30" x14ac:dyDescent="0.3">
      <c r="A8" s="101" t="s">
        <v>64</v>
      </c>
      <c r="B8" s="74" t="s">
        <v>244</v>
      </c>
      <c r="C8" s="74" t="s">
        <v>66</v>
      </c>
      <c r="D8" s="74" t="s">
        <v>67</v>
      </c>
      <c r="E8" s="108"/>
      <c r="F8" s="20"/>
    </row>
    <row r="9" spans="1:12" s="7" customFormat="1" x14ac:dyDescent="0.3">
      <c r="A9" s="217">
        <v>1</v>
      </c>
      <c r="B9" s="217" t="s">
        <v>65</v>
      </c>
      <c r="C9" s="80">
        <f>SUM(C10,C26)</f>
        <v>100178</v>
      </c>
      <c r="D9" s="80">
        <f>SUM(D10,D26)</f>
        <v>100178</v>
      </c>
      <c r="E9" s="108"/>
    </row>
    <row r="10" spans="1:12" s="7" customFormat="1" x14ac:dyDescent="0.3">
      <c r="A10" s="82">
        <v>1.1000000000000001</v>
      </c>
      <c r="B10" s="82" t="s">
        <v>80</v>
      </c>
      <c r="C10" s="80">
        <f>SUM(C11,C12,C16,C19,C25,C26)</f>
        <v>100178</v>
      </c>
      <c r="D10" s="80">
        <f>SUM(D11,D12,D16,D19,D24,D25)</f>
        <v>100178</v>
      </c>
      <c r="E10" s="108"/>
    </row>
    <row r="11" spans="1:12" s="9" customFormat="1" ht="18" x14ac:dyDescent="0.3">
      <c r="A11" s="83" t="s">
        <v>30</v>
      </c>
      <c r="B11" s="83" t="s">
        <v>79</v>
      </c>
      <c r="C11" s="8"/>
      <c r="D11" s="8"/>
      <c r="E11" s="108"/>
    </row>
    <row r="12" spans="1:12" s="10" customFormat="1" x14ac:dyDescent="0.3">
      <c r="A12" s="83" t="s">
        <v>31</v>
      </c>
      <c r="B12" s="83" t="s">
        <v>302</v>
      </c>
      <c r="C12" s="102">
        <f>C13+C14+C15</f>
        <v>100178</v>
      </c>
      <c r="D12" s="102">
        <f>D13+D14+D15</f>
        <v>100178</v>
      </c>
      <c r="E12" s="108"/>
    </row>
    <row r="13" spans="1:12" s="3" customFormat="1" x14ac:dyDescent="0.3">
      <c r="A13" s="92" t="s">
        <v>81</v>
      </c>
      <c r="B13" s="92" t="s">
        <v>305</v>
      </c>
      <c r="C13" s="8">
        <v>100178</v>
      </c>
      <c r="D13" s="8">
        <v>100178</v>
      </c>
      <c r="E13" s="108"/>
    </row>
    <row r="14" spans="1:12" s="3" customFormat="1" x14ac:dyDescent="0.3">
      <c r="A14" s="92" t="s">
        <v>468</v>
      </c>
      <c r="B14" s="92" t="s">
        <v>467</v>
      </c>
      <c r="C14" s="8"/>
      <c r="D14" s="8"/>
      <c r="E14" s="108"/>
    </row>
    <row r="15" spans="1:12" s="3" customFormat="1" x14ac:dyDescent="0.3">
      <c r="A15" s="92" t="s">
        <v>469</v>
      </c>
      <c r="B15" s="92" t="s">
        <v>97</v>
      </c>
      <c r="C15" s="8"/>
      <c r="D15" s="8"/>
      <c r="E15" s="108"/>
    </row>
    <row r="16" spans="1:12" s="3" customFormat="1" x14ac:dyDescent="0.3">
      <c r="A16" s="83" t="s">
        <v>82</v>
      </c>
      <c r="B16" s="83" t="s">
        <v>83</v>
      </c>
      <c r="C16" s="102">
        <f>SUM(C17:C18)</f>
        <v>0</v>
      </c>
      <c r="D16" s="102">
        <f>SUM(D17:D18)</f>
        <v>0</v>
      </c>
      <c r="E16" s="108"/>
    </row>
    <row r="17" spans="1:5" s="3" customFormat="1" x14ac:dyDescent="0.3">
      <c r="A17" s="92" t="s">
        <v>84</v>
      </c>
      <c r="B17" s="92" t="s">
        <v>86</v>
      </c>
      <c r="C17" s="8"/>
      <c r="D17" s="8"/>
      <c r="E17" s="108"/>
    </row>
    <row r="18" spans="1:5" s="3" customFormat="1" ht="30" x14ac:dyDescent="0.3">
      <c r="A18" s="92" t="s">
        <v>85</v>
      </c>
      <c r="B18" s="92" t="s">
        <v>110</v>
      </c>
      <c r="C18" s="8"/>
      <c r="D18" s="8"/>
      <c r="E18" s="108"/>
    </row>
    <row r="19" spans="1:5" s="3" customFormat="1" x14ac:dyDescent="0.3">
      <c r="A19" s="83" t="s">
        <v>87</v>
      </c>
      <c r="B19" s="83" t="s">
        <v>395</v>
      </c>
      <c r="C19" s="102">
        <f>SUM(C20:C23)</f>
        <v>0</v>
      </c>
      <c r="D19" s="102">
        <f>SUM(D20:D23)</f>
        <v>0</v>
      </c>
      <c r="E19" s="108"/>
    </row>
    <row r="20" spans="1:5" s="3" customFormat="1" x14ac:dyDescent="0.3">
      <c r="A20" s="92" t="s">
        <v>88</v>
      </c>
      <c r="B20" s="92" t="s">
        <v>89</v>
      </c>
      <c r="C20" s="8"/>
      <c r="D20" s="8"/>
      <c r="E20" s="108"/>
    </row>
    <row r="21" spans="1:5" s="3" customFormat="1" ht="30" x14ac:dyDescent="0.3">
      <c r="A21" s="92" t="s">
        <v>92</v>
      </c>
      <c r="B21" s="92" t="s">
        <v>90</v>
      </c>
      <c r="C21" s="8"/>
      <c r="D21" s="8"/>
      <c r="E21" s="108"/>
    </row>
    <row r="22" spans="1:5" s="3" customFormat="1" x14ac:dyDescent="0.3">
      <c r="A22" s="92" t="s">
        <v>93</v>
      </c>
      <c r="B22" s="92" t="s">
        <v>91</v>
      </c>
      <c r="C22" s="8"/>
      <c r="D22" s="8"/>
      <c r="E22" s="108"/>
    </row>
    <row r="23" spans="1:5" s="3" customFormat="1" x14ac:dyDescent="0.3">
      <c r="A23" s="92" t="s">
        <v>94</v>
      </c>
      <c r="B23" s="92" t="s">
        <v>412</v>
      </c>
      <c r="C23" s="8"/>
      <c r="D23" s="8"/>
      <c r="E23" s="108"/>
    </row>
    <row r="24" spans="1:5" s="3" customFormat="1" x14ac:dyDescent="0.3">
      <c r="A24" s="83" t="s">
        <v>95</v>
      </c>
      <c r="B24" s="83" t="s">
        <v>413</v>
      </c>
      <c r="C24" s="243"/>
      <c r="D24" s="8"/>
      <c r="E24" s="108"/>
    </row>
    <row r="25" spans="1:5" s="3" customFormat="1" x14ac:dyDescent="0.3">
      <c r="A25" s="83" t="s">
        <v>246</v>
      </c>
      <c r="B25" s="83" t="s">
        <v>419</v>
      </c>
      <c r="C25" s="8"/>
      <c r="D25" s="8"/>
      <c r="E25" s="108"/>
    </row>
    <row r="26" spans="1:5" x14ac:dyDescent="0.3">
      <c r="A26" s="82">
        <v>1.2</v>
      </c>
      <c r="B26" s="82" t="s">
        <v>96</v>
      </c>
      <c r="C26" s="80">
        <f>SUM(C27,C35)</f>
        <v>0</v>
      </c>
      <c r="D26" s="80">
        <f>SUM(D27,D35)</f>
        <v>0</v>
      </c>
      <c r="E26" s="108"/>
    </row>
    <row r="27" spans="1:5" x14ac:dyDescent="0.3">
      <c r="A27" s="83" t="s">
        <v>32</v>
      </c>
      <c r="B27" s="83" t="s">
        <v>305</v>
      </c>
      <c r="C27" s="102">
        <f>SUM(C28:C30)</f>
        <v>0</v>
      </c>
      <c r="D27" s="102">
        <f>SUM(D28:D30)</f>
        <v>0</v>
      </c>
      <c r="E27" s="108"/>
    </row>
    <row r="28" spans="1:5" x14ac:dyDescent="0.3">
      <c r="A28" s="225" t="s">
        <v>98</v>
      </c>
      <c r="B28" s="225" t="s">
        <v>303</v>
      </c>
      <c r="C28" s="8"/>
      <c r="D28" s="8"/>
      <c r="E28" s="108"/>
    </row>
    <row r="29" spans="1:5" x14ac:dyDescent="0.3">
      <c r="A29" s="225" t="s">
        <v>99</v>
      </c>
      <c r="B29" s="225" t="s">
        <v>306</v>
      </c>
      <c r="C29" s="8"/>
      <c r="D29" s="8"/>
      <c r="E29" s="108"/>
    </row>
    <row r="30" spans="1:5" x14ac:dyDescent="0.3">
      <c r="A30" s="225" t="s">
        <v>421</v>
      </c>
      <c r="B30" s="225" t="s">
        <v>304</v>
      </c>
      <c r="C30" s="8"/>
      <c r="D30" s="8"/>
      <c r="E30" s="108"/>
    </row>
    <row r="31" spans="1:5" x14ac:dyDescent="0.3">
      <c r="A31" s="83" t="s">
        <v>33</v>
      </c>
      <c r="B31" s="83" t="s">
        <v>467</v>
      </c>
      <c r="C31" s="102">
        <f>SUM(C32:C34)</f>
        <v>0</v>
      </c>
      <c r="D31" s="102">
        <f>SUM(D32:D34)</f>
        <v>0</v>
      </c>
      <c r="E31" s="108"/>
    </row>
    <row r="32" spans="1:5" x14ac:dyDescent="0.3">
      <c r="A32" s="225" t="s">
        <v>12</v>
      </c>
      <c r="B32" s="225" t="s">
        <v>470</v>
      </c>
      <c r="C32" s="8"/>
      <c r="D32" s="8"/>
      <c r="E32" s="108"/>
    </row>
    <row r="33" spans="1:9" x14ac:dyDescent="0.3">
      <c r="A33" s="225" t="s">
        <v>13</v>
      </c>
      <c r="B33" s="225" t="s">
        <v>471</v>
      </c>
      <c r="C33" s="8"/>
      <c r="D33" s="8"/>
      <c r="E33" s="108"/>
    </row>
    <row r="34" spans="1:9" x14ac:dyDescent="0.3">
      <c r="A34" s="225" t="s">
        <v>276</v>
      </c>
      <c r="B34" s="225" t="s">
        <v>472</v>
      </c>
      <c r="C34" s="8"/>
      <c r="D34" s="8"/>
      <c r="E34" s="108"/>
    </row>
    <row r="35" spans="1:9" s="23" customFormat="1" x14ac:dyDescent="0.3">
      <c r="A35" s="83" t="s">
        <v>34</v>
      </c>
      <c r="B35" s="239" t="s">
        <v>418</v>
      </c>
      <c r="C35" s="8"/>
      <c r="D35" s="8"/>
    </row>
    <row r="36" spans="1:9" s="2" customFormat="1" x14ac:dyDescent="0.3">
      <c r="A36" s="1"/>
      <c r="B36" s="233"/>
      <c r="E36" s="5"/>
    </row>
    <row r="37" spans="1:9" s="2" customFormat="1" x14ac:dyDescent="0.3">
      <c r="B37" s="23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4" t="s">
        <v>107</v>
      </c>
      <c r="B40" s="233"/>
      <c r="E40" s="5"/>
    </row>
    <row r="41" spans="1:9" s="2" customFormat="1" x14ac:dyDescent="0.3">
      <c r="B41" s="233"/>
      <c r="E41"/>
      <c r="F41"/>
      <c r="G41"/>
      <c r="H41"/>
      <c r="I41"/>
    </row>
    <row r="42" spans="1:9" s="2" customFormat="1" x14ac:dyDescent="0.3">
      <c r="B42" s="233"/>
      <c r="D42" s="12"/>
      <c r="E42"/>
      <c r="F42"/>
      <c r="G42"/>
      <c r="H42"/>
      <c r="I42"/>
    </row>
    <row r="43" spans="1:9" s="2" customFormat="1" x14ac:dyDescent="0.3">
      <c r="A43"/>
      <c r="B43" s="235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33" t="s">
        <v>265</v>
      </c>
      <c r="D44" s="12"/>
      <c r="E44"/>
      <c r="F44"/>
      <c r="G44"/>
      <c r="H44"/>
      <c r="I44"/>
    </row>
    <row r="45" spans="1:9" customFormat="1" ht="12.75" x14ac:dyDescent="0.2">
      <c r="B45" s="236" t="s">
        <v>139</v>
      </c>
    </row>
    <row r="46" spans="1:9" customFormat="1" ht="12.75" x14ac:dyDescent="0.2">
      <c r="B46" s="23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7" zoomScale="80" zoomScaleNormal="100" zoomScaleSheetLayoutView="80" workbookViewId="0">
      <selection activeCell="C43" sqref="C4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476</v>
      </c>
      <c r="B1" s="395"/>
      <c r="C1" s="486" t="s">
        <v>109</v>
      </c>
      <c r="D1" s="486"/>
      <c r="E1" s="86"/>
    </row>
    <row r="2" spans="1:5" s="6" customFormat="1" x14ac:dyDescent="0.3">
      <c r="A2" s="345" t="s">
        <v>478</v>
      </c>
      <c r="B2" s="395"/>
      <c r="C2" s="484" t="str">
        <f>'ფორმა N1'!L2</f>
        <v>1.01.20-31.12.20</v>
      </c>
      <c r="D2" s="485"/>
      <c r="E2" s="86"/>
    </row>
    <row r="3" spans="1:5" s="6" customFormat="1" x14ac:dyDescent="0.3">
      <c r="A3" s="345" t="s">
        <v>477</v>
      </c>
      <c r="B3" s="395"/>
      <c r="C3" s="397"/>
      <c r="D3" s="397"/>
      <c r="E3" s="86"/>
    </row>
    <row r="4" spans="1:5" s="6" customFormat="1" x14ac:dyDescent="0.3">
      <c r="A4" s="71" t="s">
        <v>140</v>
      </c>
      <c r="B4" s="395"/>
      <c r="C4" s="397"/>
      <c r="D4" s="397"/>
      <c r="E4" s="86"/>
    </row>
    <row r="5" spans="1:5" s="6" customFormat="1" x14ac:dyDescent="0.3">
      <c r="A5" s="71"/>
      <c r="B5" s="395"/>
      <c r="C5" s="397"/>
      <c r="D5" s="397"/>
      <c r="E5" s="86"/>
    </row>
    <row r="6" spans="1:5" x14ac:dyDescent="0.3">
      <c r="A6" s="72" t="str">
        <f>'[1]ფორმა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5" x14ac:dyDescent="0.3">
      <c r="A7" s="216">
        <f>'ფორმა N1'!A5</f>
        <v>0</v>
      </c>
      <c r="B7" s="75"/>
      <c r="C7" s="76"/>
      <c r="D7" s="76"/>
      <c r="E7" s="87"/>
    </row>
    <row r="8" spans="1:5" x14ac:dyDescent="0.3">
      <c r="A8" s="72"/>
      <c r="B8" s="72"/>
      <c r="C8" s="71"/>
      <c r="D8" s="71"/>
      <c r="E8" s="87"/>
    </row>
    <row r="9" spans="1:5" s="6" customFormat="1" x14ac:dyDescent="0.3">
      <c r="A9" s="395"/>
      <c r="B9" s="395"/>
      <c r="C9" s="73"/>
      <c r="D9" s="73"/>
      <c r="E9" s="86"/>
    </row>
    <row r="10" spans="1:5" s="6" customFormat="1" ht="30" x14ac:dyDescent="0.3">
      <c r="A10" s="84" t="s">
        <v>64</v>
      </c>
      <c r="B10" s="85" t="s">
        <v>11</v>
      </c>
      <c r="C10" s="74" t="s">
        <v>10</v>
      </c>
      <c r="D10" s="74" t="s">
        <v>9</v>
      </c>
      <c r="E10" s="86"/>
    </row>
    <row r="11" spans="1:5" s="7" customFormat="1" x14ac:dyDescent="0.2">
      <c r="A11" s="217">
        <v>1</v>
      </c>
      <c r="B11" s="217" t="s">
        <v>57</v>
      </c>
      <c r="C11" s="77">
        <f>SUM(C12,C16,C56,C59,C60,C61,C79)</f>
        <v>69712.009999999995</v>
      </c>
      <c r="D11" s="77">
        <f>SUM(D12,D16,D56,D59,D60,D61,D67,D75,D76)</f>
        <v>133566.13</v>
      </c>
      <c r="E11" s="218"/>
    </row>
    <row r="12" spans="1:5" s="9" customFormat="1" ht="18" x14ac:dyDescent="0.2">
      <c r="A12" s="82">
        <v>1.1000000000000001</v>
      </c>
      <c r="B12" s="82" t="s">
        <v>58</v>
      </c>
      <c r="C12" s="78">
        <f>SUM(C13:C15)</f>
        <v>500</v>
      </c>
      <c r="D12" s="78">
        <f>SUM(D13:D15)</f>
        <v>500</v>
      </c>
      <c r="E12" s="88"/>
    </row>
    <row r="13" spans="1:5" s="10" customFormat="1" x14ac:dyDescent="0.2">
      <c r="A13" s="83" t="s">
        <v>30</v>
      </c>
      <c r="B13" s="83" t="s">
        <v>59</v>
      </c>
      <c r="C13" s="4">
        <v>500</v>
      </c>
      <c r="D13" s="4">
        <v>500</v>
      </c>
      <c r="E13" s="89"/>
    </row>
    <row r="14" spans="1:5" s="3" customFormat="1" x14ac:dyDescent="0.2">
      <c r="A14" s="83" t="s">
        <v>31</v>
      </c>
      <c r="B14" s="83" t="s">
        <v>0</v>
      </c>
      <c r="C14" s="4"/>
      <c r="D14" s="4"/>
      <c r="E14" s="90"/>
    </row>
    <row r="15" spans="1:5" s="3" customFormat="1" x14ac:dyDescent="0.3">
      <c r="A15" s="347" t="s">
        <v>480</v>
      </c>
      <c r="B15" s="348" t="s">
        <v>481</v>
      </c>
      <c r="C15" s="348"/>
      <c r="D15" s="348"/>
      <c r="E15" s="90"/>
    </row>
    <row r="16" spans="1:5" s="7" customFormat="1" x14ac:dyDescent="0.2">
      <c r="A16" s="82">
        <v>1.2</v>
      </c>
      <c r="B16" s="82" t="s">
        <v>60</v>
      </c>
      <c r="C16" s="79">
        <f>SUM(C17,C20,C32,C33,C34,C35,C38,C39,C46:C50,C54,C55)</f>
        <v>70782.319999999992</v>
      </c>
      <c r="D16" s="79">
        <f>SUM(D17,D20,D32,D33,D34,D35,D38,D39,D46:D50,D54,D55)</f>
        <v>133056.13</v>
      </c>
      <c r="E16" s="218"/>
    </row>
    <row r="17" spans="1:6" s="3" customFormat="1" x14ac:dyDescent="0.2">
      <c r="A17" s="83" t="s">
        <v>32</v>
      </c>
      <c r="B17" s="83" t="s">
        <v>1</v>
      </c>
      <c r="C17" s="78">
        <f>SUM(C18:C19)</f>
        <v>0</v>
      </c>
      <c r="D17" s="78">
        <f>SUM(D18:D19)</f>
        <v>0</v>
      </c>
      <c r="E17" s="90"/>
    </row>
    <row r="18" spans="1:6" s="3" customFormat="1" x14ac:dyDescent="0.2">
      <c r="A18" s="92" t="s">
        <v>98</v>
      </c>
      <c r="B18" s="92" t="s">
        <v>61</v>
      </c>
      <c r="C18" s="4"/>
      <c r="D18" s="219"/>
      <c r="E18" s="90"/>
    </row>
    <row r="19" spans="1:6" s="3" customFormat="1" x14ac:dyDescent="0.2">
      <c r="A19" s="92" t="s">
        <v>99</v>
      </c>
      <c r="B19" s="92" t="s">
        <v>62</v>
      </c>
      <c r="C19" s="4"/>
      <c r="D19" s="219"/>
      <c r="E19" s="90"/>
    </row>
    <row r="20" spans="1:6" s="3" customFormat="1" x14ac:dyDescent="0.2">
      <c r="A20" s="83" t="s">
        <v>33</v>
      </c>
      <c r="B20" s="83" t="s">
        <v>2</v>
      </c>
      <c r="C20" s="78">
        <f>SUM(C21:C26,C31)</f>
        <v>1778.8200000000002</v>
      </c>
      <c r="D20" s="78">
        <f>SUM(D21:D26,D31)</f>
        <v>1843.01</v>
      </c>
      <c r="E20" s="220"/>
      <c r="F20" s="221"/>
    </row>
    <row r="21" spans="1:6" s="224" customFormat="1" ht="30" x14ac:dyDescent="0.2">
      <c r="A21" s="92" t="s">
        <v>12</v>
      </c>
      <c r="B21" s="92" t="s">
        <v>245</v>
      </c>
      <c r="C21" s="222">
        <f>100+380+800+45+81.6+20+20+80+30+30+1000-1486.6</f>
        <v>1100</v>
      </c>
      <c r="D21" s="36">
        <f>1000+100</f>
        <v>1100</v>
      </c>
      <c r="E21" s="223"/>
    </row>
    <row r="22" spans="1:6" s="224" customFormat="1" x14ac:dyDescent="0.2">
      <c r="A22" s="92" t="s">
        <v>13</v>
      </c>
      <c r="B22" s="92" t="s">
        <v>14</v>
      </c>
      <c r="C22" s="222"/>
      <c r="D22" s="37"/>
      <c r="E22" s="223"/>
    </row>
    <row r="23" spans="1:6" s="224" customFormat="1" ht="30" x14ac:dyDescent="0.2">
      <c r="A23" s="92" t="s">
        <v>276</v>
      </c>
      <c r="B23" s="92" t="s">
        <v>22</v>
      </c>
      <c r="C23" s="222"/>
      <c r="D23" s="38"/>
      <c r="E23" s="223"/>
    </row>
    <row r="24" spans="1:6" s="224" customFormat="1" ht="16.5" customHeight="1" x14ac:dyDescent="0.2">
      <c r="A24" s="92" t="s">
        <v>277</v>
      </c>
      <c r="B24" s="92" t="s">
        <v>15</v>
      </c>
      <c r="C24" s="222">
        <f>121+59+176.65+79+66.99-255.65+55.41</f>
        <v>302.39999999999998</v>
      </c>
      <c r="D24" s="38">
        <f>121+147.99+60</f>
        <v>328.99</v>
      </c>
      <c r="E24" s="223"/>
    </row>
    <row r="25" spans="1:6" s="224" customFormat="1" ht="16.5" customHeight="1" x14ac:dyDescent="0.2">
      <c r="A25" s="92" t="s">
        <v>278</v>
      </c>
      <c r="B25" s="92" t="s">
        <v>16</v>
      </c>
      <c r="C25" s="222"/>
      <c r="D25" s="38"/>
      <c r="E25" s="223"/>
    </row>
    <row r="26" spans="1:6" s="224" customFormat="1" ht="16.5" customHeight="1" x14ac:dyDescent="0.2">
      <c r="A26" s="92" t="s">
        <v>279</v>
      </c>
      <c r="B26" s="92" t="s">
        <v>17</v>
      </c>
      <c r="C26" s="78">
        <f>SUM(C27:C30)</f>
        <v>376.42000000000007</v>
      </c>
      <c r="D26" s="78">
        <f>SUM(D27:D30)</f>
        <v>414.02</v>
      </c>
      <c r="E26" s="223"/>
    </row>
    <row r="27" spans="1:6" s="224" customFormat="1" ht="16.5" customHeight="1" x14ac:dyDescent="0.2">
      <c r="A27" s="225" t="s">
        <v>280</v>
      </c>
      <c r="B27" s="225" t="s">
        <v>18</v>
      </c>
      <c r="C27" s="222">
        <f>323.62+113.84+62.04-175.88</f>
        <v>323.62000000000006</v>
      </c>
      <c r="D27" s="38">
        <f>323.62</f>
        <v>323.62</v>
      </c>
      <c r="E27" s="223"/>
    </row>
    <row r="28" spans="1:6" s="224" customFormat="1" ht="16.5" customHeight="1" x14ac:dyDescent="0.2">
      <c r="A28" s="225" t="s">
        <v>281</v>
      </c>
      <c r="B28" s="225" t="s">
        <v>19</v>
      </c>
      <c r="C28" s="222">
        <f>39.6+13.2+13.2+13.2-26.4</f>
        <v>52.800000000000004</v>
      </c>
      <c r="D28" s="38">
        <f>39.6+13.2+13.2+13.2+13.2-2</f>
        <v>90.4</v>
      </c>
      <c r="E28" s="223"/>
    </row>
    <row r="29" spans="1:6" s="224" customFormat="1" ht="16.5" customHeight="1" x14ac:dyDescent="0.2">
      <c r="A29" s="225" t="s">
        <v>282</v>
      </c>
      <c r="B29" s="225" t="s">
        <v>20</v>
      </c>
      <c r="C29" s="222"/>
      <c r="D29" s="38"/>
      <c r="E29" s="223"/>
    </row>
    <row r="30" spans="1:6" s="224" customFormat="1" ht="16.5" customHeight="1" x14ac:dyDescent="0.2">
      <c r="A30" s="225" t="s">
        <v>283</v>
      </c>
      <c r="B30" s="225" t="s">
        <v>23</v>
      </c>
      <c r="C30" s="222">
        <f>40.2+100+62.8-203</f>
        <v>0</v>
      </c>
      <c r="D30" s="222"/>
      <c r="E30" s="223"/>
    </row>
    <row r="31" spans="1:6" s="224" customFormat="1" ht="16.5" customHeight="1" x14ac:dyDescent="0.2">
      <c r="A31" s="92" t="s">
        <v>284</v>
      </c>
      <c r="B31" s="92" t="s">
        <v>21</v>
      </c>
      <c r="C31" s="222"/>
      <c r="D31" s="39"/>
      <c r="E31" s="223"/>
    </row>
    <row r="32" spans="1:6" s="3" customFormat="1" ht="16.5" customHeight="1" x14ac:dyDescent="0.2">
      <c r="A32" s="83" t="s">
        <v>34</v>
      </c>
      <c r="B32" s="83" t="s">
        <v>3</v>
      </c>
      <c r="C32" s="4"/>
      <c r="D32" s="219"/>
      <c r="E32" s="220"/>
    </row>
    <row r="33" spans="1:5" s="3" customFormat="1" ht="16.5" customHeight="1" x14ac:dyDescent="0.2">
      <c r="A33" s="83" t="s">
        <v>35</v>
      </c>
      <c r="B33" s="83" t="s">
        <v>4</v>
      </c>
      <c r="C33" s="4"/>
      <c r="D33" s="219"/>
      <c r="E33" s="90"/>
    </row>
    <row r="34" spans="1:5" s="3" customFormat="1" ht="16.5" customHeight="1" x14ac:dyDescent="0.2">
      <c r="A34" s="83" t="s">
        <v>36</v>
      </c>
      <c r="B34" s="83" t="s">
        <v>5</v>
      </c>
      <c r="C34" s="4"/>
      <c r="D34" s="219"/>
      <c r="E34" s="90"/>
    </row>
    <row r="35" spans="1:5" s="3" customFormat="1" x14ac:dyDescent="0.2">
      <c r="A35" s="83" t="s">
        <v>37</v>
      </c>
      <c r="B35" s="83" t="s">
        <v>63</v>
      </c>
      <c r="C35" s="78">
        <f>SUM(C36:C37)</f>
        <v>0</v>
      </c>
      <c r="D35" s="78">
        <f>SUM(D36:D37)</f>
        <v>0</v>
      </c>
      <c r="E35" s="90"/>
    </row>
    <row r="36" spans="1:5" s="3" customFormat="1" ht="16.5" customHeight="1" x14ac:dyDescent="0.2">
      <c r="A36" s="92" t="s">
        <v>285</v>
      </c>
      <c r="B36" s="92" t="s">
        <v>56</v>
      </c>
      <c r="C36" s="4"/>
      <c r="D36" s="219"/>
      <c r="E36" s="90"/>
    </row>
    <row r="37" spans="1:5" s="3" customFormat="1" ht="16.5" customHeight="1" x14ac:dyDescent="0.2">
      <c r="A37" s="92" t="s">
        <v>286</v>
      </c>
      <c r="B37" s="92" t="s">
        <v>55</v>
      </c>
      <c r="C37" s="4"/>
      <c r="D37" s="219"/>
      <c r="E37" s="90"/>
    </row>
    <row r="38" spans="1:5" s="3" customFormat="1" ht="16.5" customHeight="1" x14ac:dyDescent="0.2">
      <c r="A38" s="83" t="s">
        <v>38</v>
      </c>
      <c r="B38" s="83" t="s">
        <v>49</v>
      </c>
      <c r="C38" s="4">
        <f>261.37-126.3</f>
        <v>135.07</v>
      </c>
      <c r="D38" s="219">
        <f>261.37-126.3</f>
        <v>135.07</v>
      </c>
      <c r="E38" s="90"/>
    </row>
    <row r="39" spans="1:5" s="3" customFormat="1" ht="16.5" customHeight="1" x14ac:dyDescent="0.2">
      <c r="A39" s="83" t="s">
        <v>39</v>
      </c>
      <c r="B39" s="83" t="s">
        <v>386</v>
      </c>
      <c r="C39" s="78">
        <f>SUM(C40:C45)</f>
        <v>56781.739999999991</v>
      </c>
      <c r="D39" s="78">
        <f>SUM(D40:D45)</f>
        <v>119354.20999999999</v>
      </c>
      <c r="E39" s="90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19"/>
      <c r="E40" s="90"/>
    </row>
    <row r="41" spans="1:5" s="3" customFormat="1" ht="16.5" customHeight="1" x14ac:dyDescent="0.2">
      <c r="A41" s="17" t="s">
        <v>342</v>
      </c>
      <c r="B41" s="17" t="s">
        <v>346</v>
      </c>
      <c r="C41" s="4">
        <f>2386+2592+22501.29+1428+714+30+75+2716.6+362.21+1811.06+2173.27+5252.09+4259.22</f>
        <v>46300.739999999991</v>
      </c>
      <c r="D41" s="219">
        <f>2386+12640.26+2592+22501.29+2142+13279.63+11594.02+2717.34+15398.3+17391.03+30+15+75+205+37.34+5000</f>
        <v>108004.20999999999</v>
      </c>
      <c r="E41" s="90"/>
    </row>
    <row r="42" spans="1:5" s="3" customFormat="1" ht="16.5" customHeight="1" x14ac:dyDescent="0.2">
      <c r="A42" s="17" t="s">
        <v>343</v>
      </c>
      <c r="B42" s="17" t="s">
        <v>349</v>
      </c>
      <c r="C42" s="4">
        <f>289+990+1155+990+1226+990+990+990+990+144-23</f>
        <v>8731</v>
      </c>
      <c r="D42" s="219">
        <f>289+990+1155+990+1226+990+990+990+1980</f>
        <v>9600</v>
      </c>
      <c r="E42" s="90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19"/>
      <c r="E43" s="90"/>
    </row>
    <row r="44" spans="1:5" s="3" customFormat="1" ht="16.5" customHeight="1" x14ac:dyDescent="0.2">
      <c r="A44" s="17" t="s">
        <v>351</v>
      </c>
      <c r="B44" s="17" t="s">
        <v>460</v>
      </c>
      <c r="C44" s="4"/>
      <c r="D44" s="219"/>
      <c r="E44" s="90"/>
    </row>
    <row r="45" spans="1:5" s="3" customFormat="1" ht="16.5" customHeight="1" x14ac:dyDescent="0.2">
      <c r="A45" s="17" t="s">
        <v>461</v>
      </c>
      <c r="B45" s="17" t="s">
        <v>347</v>
      </c>
      <c r="C45" s="4">
        <f>150+70+900+280+17+180+153</f>
        <v>1750</v>
      </c>
      <c r="D45" s="219">
        <f>150+70+900+280+170+180</f>
        <v>1750</v>
      </c>
      <c r="E45" s="90"/>
    </row>
    <row r="46" spans="1:5" s="3" customFormat="1" ht="30" x14ac:dyDescent="0.2">
      <c r="A46" s="83" t="s">
        <v>40</v>
      </c>
      <c r="B46" s="83" t="s">
        <v>28</v>
      </c>
      <c r="C46" s="4"/>
      <c r="D46" s="219"/>
      <c r="E46" s="90"/>
    </row>
    <row r="47" spans="1:5" s="3" customFormat="1" ht="16.5" customHeight="1" x14ac:dyDescent="0.2">
      <c r="A47" s="83" t="s">
        <v>41</v>
      </c>
      <c r="B47" s="83" t="s">
        <v>24</v>
      </c>
      <c r="C47" s="4"/>
      <c r="D47" s="219"/>
      <c r="E47" s="90"/>
    </row>
    <row r="48" spans="1:5" s="3" customFormat="1" ht="16.5" customHeight="1" x14ac:dyDescent="0.2">
      <c r="A48" s="83" t="s">
        <v>42</v>
      </c>
      <c r="B48" s="83" t="s">
        <v>25</v>
      </c>
      <c r="C48" s="4">
        <v>900</v>
      </c>
      <c r="D48" s="219">
        <v>900</v>
      </c>
      <c r="E48" s="90"/>
    </row>
    <row r="49" spans="1:6" s="3" customFormat="1" ht="16.5" customHeight="1" x14ac:dyDescent="0.2">
      <c r="A49" s="83" t="s">
        <v>43</v>
      </c>
      <c r="B49" s="83" t="s">
        <v>26</v>
      </c>
      <c r="C49" s="4"/>
      <c r="D49" s="219"/>
      <c r="E49" s="90"/>
    </row>
    <row r="50" spans="1:6" s="3" customFormat="1" ht="16.5" customHeight="1" x14ac:dyDescent="0.2">
      <c r="A50" s="83" t="s">
        <v>44</v>
      </c>
      <c r="B50" s="83" t="s">
        <v>387</v>
      </c>
      <c r="C50" s="78">
        <f>SUM(C51:C53)</f>
        <v>10862.69</v>
      </c>
      <c r="D50" s="78">
        <f>SUM(D51:D53)</f>
        <v>10523.84</v>
      </c>
      <c r="E50" s="90"/>
    </row>
    <row r="51" spans="1:6" s="3" customFormat="1" ht="16.5" customHeight="1" x14ac:dyDescent="0.2">
      <c r="A51" s="92" t="s">
        <v>357</v>
      </c>
      <c r="B51" s="92" t="s">
        <v>360</v>
      </c>
      <c r="C51" s="4">
        <v>10862.69</v>
      </c>
      <c r="D51" s="219">
        <f>1789.13+1768.69+1838.88+1823.22+1836+1844.34-323.62-39.6-13.2</f>
        <v>10523.84</v>
      </c>
      <c r="E51" s="90"/>
    </row>
    <row r="52" spans="1:6" s="3" customFormat="1" ht="16.5" customHeight="1" x14ac:dyDescent="0.2">
      <c r="A52" s="92" t="s">
        <v>358</v>
      </c>
      <c r="B52" s="92" t="s">
        <v>359</v>
      </c>
      <c r="C52" s="4"/>
      <c r="D52" s="219"/>
      <c r="E52" s="90"/>
    </row>
    <row r="53" spans="1:6" s="3" customFormat="1" ht="16.5" customHeight="1" x14ac:dyDescent="0.2">
      <c r="A53" s="92" t="s">
        <v>361</v>
      </c>
      <c r="B53" s="92" t="s">
        <v>362</v>
      </c>
      <c r="C53" s="4"/>
      <c r="D53" s="219"/>
      <c r="E53" s="90"/>
    </row>
    <row r="54" spans="1:6" s="3" customFormat="1" x14ac:dyDescent="0.2">
      <c r="A54" s="83" t="s">
        <v>45</v>
      </c>
      <c r="B54" s="83" t="s">
        <v>29</v>
      </c>
      <c r="C54" s="4"/>
      <c r="D54" s="219"/>
      <c r="E54" s="90"/>
    </row>
    <row r="55" spans="1:6" s="3" customFormat="1" ht="16.5" customHeight="1" x14ac:dyDescent="0.2">
      <c r="A55" s="83" t="s">
        <v>46</v>
      </c>
      <c r="B55" s="83" t="s">
        <v>6</v>
      </c>
      <c r="C55" s="4">
        <f>300+24</f>
        <v>324</v>
      </c>
      <c r="D55" s="219">
        <v>300</v>
      </c>
      <c r="E55" s="220"/>
      <c r="F55" s="221"/>
    </row>
    <row r="56" spans="1:6" s="3" customFormat="1" ht="30" x14ac:dyDescent="0.2">
      <c r="A56" s="82">
        <v>1.3</v>
      </c>
      <c r="B56" s="82" t="s">
        <v>392</v>
      </c>
      <c r="C56" s="79">
        <f>SUM(C57:C58)</f>
        <v>0</v>
      </c>
      <c r="D56" s="79">
        <f>SUM(D57:D58)</f>
        <v>0</v>
      </c>
      <c r="E56" s="220"/>
      <c r="F56" s="221"/>
    </row>
    <row r="57" spans="1:6" s="3" customFormat="1" ht="30" x14ac:dyDescent="0.2">
      <c r="A57" s="83" t="s">
        <v>50</v>
      </c>
      <c r="B57" s="83" t="s">
        <v>48</v>
      </c>
      <c r="C57" s="4"/>
      <c r="D57" s="219"/>
      <c r="E57" s="220"/>
      <c r="F57" s="221"/>
    </row>
    <row r="58" spans="1:6" s="3" customFormat="1" ht="16.5" customHeight="1" x14ac:dyDescent="0.2">
      <c r="A58" s="83" t="s">
        <v>51</v>
      </c>
      <c r="B58" s="83" t="s">
        <v>47</v>
      </c>
      <c r="C58" s="4"/>
      <c r="D58" s="219"/>
      <c r="E58" s="220"/>
      <c r="F58" s="221"/>
    </row>
    <row r="59" spans="1:6" s="3" customFormat="1" x14ac:dyDescent="0.2">
      <c r="A59" s="82">
        <v>1.4</v>
      </c>
      <c r="B59" s="82" t="s">
        <v>394</v>
      </c>
      <c r="C59" s="4"/>
      <c r="D59" s="219"/>
      <c r="E59" s="220"/>
      <c r="F59" s="221"/>
    </row>
    <row r="60" spans="1:6" s="224" customFormat="1" x14ac:dyDescent="0.2">
      <c r="A60" s="82">
        <v>1.5</v>
      </c>
      <c r="B60" s="82" t="s">
        <v>7</v>
      </c>
      <c r="C60" s="222"/>
      <c r="D60" s="38"/>
      <c r="E60" s="223"/>
    </row>
    <row r="61" spans="1:6" s="224" customFormat="1" x14ac:dyDescent="0.3">
      <c r="A61" s="82">
        <v>1.6</v>
      </c>
      <c r="B61" s="41" t="s">
        <v>8</v>
      </c>
      <c r="C61" s="80">
        <f>SUM(C62:C66)</f>
        <v>-1570.31</v>
      </c>
      <c r="D61" s="81">
        <f>SUM(D62:D66)</f>
        <v>10</v>
      </c>
      <c r="E61" s="223"/>
    </row>
    <row r="62" spans="1:6" s="224" customFormat="1" x14ac:dyDescent="0.2">
      <c r="A62" s="83" t="s">
        <v>292</v>
      </c>
      <c r="B62" s="42" t="s">
        <v>52</v>
      </c>
      <c r="C62" s="222"/>
      <c r="D62" s="38"/>
      <c r="E62" s="223"/>
    </row>
    <row r="63" spans="1:6" s="224" customFormat="1" ht="30" x14ac:dyDescent="0.2">
      <c r="A63" s="83" t="s">
        <v>293</v>
      </c>
      <c r="B63" s="42" t="s">
        <v>54</v>
      </c>
      <c r="C63" s="222">
        <v>10</v>
      </c>
      <c r="D63" s="38">
        <v>10</v>
      </c>
      <c r="E63" s="223"/>
    </row>
    <row r="64" spans="1:6" s="224" customFormat="1" x14ac:dyDescent="0.2">
      <c r="A64" s="83" t="s">
        <v>294</v>
      </c>
      <c r="B64" s="42" t="s">
        <v>53</v>
      </c>
      <c r="C64" s="38"/>
      <c r="D64" s="38"/>
      <c r="E64" s="223"/>
    </row>
    <row r="65" spans="1:5" s="224" customFormat="1" x14ac:dyDescent="0.2">
      <c r="A65" s="83" t="s">
        <v>295</v>
      </c>
      <c r="B65" s="42" t="s">
        <v>27</v>
      </c>
      <c r="C65" s="222"/>
      <c r="D65" s="38"/>
      <c r="E65" s="223"/>
    </row>
    <row r="66" spans="1:5" s="224" customFormat="1" x14ac:dyDescent="0.2">
      <c r="A66" s="83" t="s">
        <v>323</v>
      </c>
      <c r="B66" s="42" t="s">
        <v>324</v>
      </c>
      <c r="C66" s="222">
        <v>-1580.31</v>
      </c>
      <c r="D66" s="38"/>
      <c r="E66" s="223"/>
    </row>
    <row r="67" spans="1:5" x14ac:dyDescent="0.3">
      <c r="A67" s="217">
        <v>2</v>
      </c>
      <c r="B67" s="217" t="s">
        <v>388</v>
      </c>
      <c r="C67" s="226"/>
      <c r="D67" s="80">
        <f>SUM(D68:D74)</f>
        <v>0</v>
      </c>
      <c r="E67" s="91"/>
    </row>
    <row r="68" spans="1:5" x14ac:dyDescent="0.3">
      <c r="A68" s="93">
        <v>2.1</v>
      </c>
      <c r="B68" s="227" t="s">
        <v>100</v>
      </c>
      <c r="C68" s="228"/>
      <c r="D68" s="22"/>
      <c r="E68" s="91"/>
    </row>
    <row r="69" spans="1:5" x14ac:dyDescent="0.3">
      <c r="A69" s="93">
        <v>2.2000000000000002</v>
      </c>
      <c r="B69" s="227" t="s">
        <v>389</v>
      </c>
      <c r="C69" s="228"/>
      <c r="D69" s="22"/>
      <c r="E69" s="91"/>
    </row>
    <row r="70" spans="1:5" x14ac:dyDescent="0.3">
      <c r="A70" s="93">
        <v>2.2999999999999998</v>
      </c>
      <c r="B70" s="227" t="s">
        <v>104</v>
      </c>
      <c r="C70" s="228"/>
      <c r="D70" s="22"/>
      <c r="E70" s="91"/>
    </row>
    <row r="71" spans="1:5" x14ac:dyDescent="0.3">
      <c r="A71" s="93">
        <v>2.4</v>
      </c>
      <c r="B71" s="227" t="s">
        <v>103</v>
      </c>
      <c r="C71" s="228"/>
      <c r="D71" s="22"/>
      <c r="E71" s="91"/>
    </row>
    <row r="72" spans="1:5" x14ac:dyDescent="0.3">
      <c r="A72" s="93">
        <v>2.5</v>
      </c>
      <c r="B72" s="227" t="s">
        <v>390</v>
      </c>
      <c r="C72" s="228"/>
      <c r="D72" s="22"/>
      <c r="E72" s="91"/>
    </row>
    <row r="73" spans="1:5" x14ac:dyDescent="0.3">
      <c r="A73" s="93">
        <v>2.6</v>
      </c>
      <c r="B73" s="227" t="s">
        <v>101</v>
      </c>
      <c r="C73" s="228"/>
      <c r="D73" s="22"/>
      <c r="E73" s="91"/>
    </row>
    <row r="74" spans="1:5" x14ac:dyDescent="0.3">
      <c r="A74" s="93">
        <v>2.7</v>
      </c>
      <c r="B74" s="227" t="s">
        <v>102</v>
      </c>
      <c r="C74" s="229"/>
      <c r="D74" s="22"/>
      <c r="E74" s="91"/>
    </row>
    <row r="75" spans="1:5" x14ac:dyDescent="0.3">
      <c r="A75" s="217">
        <v>3</v>
      </c>
      <c r="B75" s="217" t="s">
        <v>417</v>
      </c>
      <c r="C75" s="80"/>
      <c r="D75" s="22"/>
      <c r="E75" s="91"/>
    </row>
    <row r="76" spans="1:5" x14ac:dyDescent="0.3">
      <c r="A76" s="217">
        <v>4</v>
      </c>
      <c r="B76" s="217" t="s">
        <v>247</v>
      </c>
      <c r="C76" s="80"/>
      <c r="D76" s="80">
        <f>SUM(D77:D78)</f>
        <v>0</v>
      </c>
      <c r="E76" s="91"/>
    </row>
    <row r="77" spans="1:5" x14ac:dyDescent="0.3">
      <c r="A77" s="93">
        <v>4.0999999999999996</v>
      </c>
      <c r="B77" s="93" t="s">
        <v>248</v>
      </c>
      <c r="C77" s="228"/>
      <c r="D77" s="8"/>
      <c r="E77" s="91"/>
    </row>
    <row r="78" spans="1:5" x14ac:dyDescent="0.3">
      <c r="A78" s="93">
        <v>4.2</v>
      </c>
      <c r="B78" s="93" t="s">
        <v>249</v>
      </c>
      <c r="C78" s="229"/>
      <c r="D78" s="8"/>
      <c r="E78" s="91"/>
    </row>
    <row r="79" spans="1:5" x14ac:dyDescent="0.3">
      <c r="A79" s="217">
        <v>5</v>
      </c>
      <c r="B79" s="217" t="s">
        <v>274</v>
      </c>
      <c r="C79" s="245"/>
      <c r="D79" s="229"/>
      <c r="E79" s="91"/>
    </row>
    <row r="80" spans="1:5" x14ac:dyDescent="0.3">
      <c r="B80" s="40"/>
    </row>
    <row r="81" spans="1:9" x14ac:dyDescent="0.3">
      <c r="A81" s="489" t="s">
        <v>462</v>
      </c>
      <c r="B81" s="489"/>
      <c r="C81" s="489"/>
      <c r="D81" s="489"/>
      <c r="E81" s="396"/>
    </row>
    <row r="82" spans="1:9" x14ac:dyDescent="0.3">
      <c r="B82" s="40"/>
    </row>
    <row r="83" spans="1:9" s="431" customFormat="1" ht="12.75" x14ac:dyDescent="0.2"/>
    <row r="84" spans="1:9" x14ac:dyDescent="0.3">
      <c r="A84" s="64" t="s">
        <v>107</v>
      </c>
      <c r="E84" s="396"/>
    </row>
    <row r="85" spans="1:9" x14ac:dyDescent="0.3">
      <c r="E85" s="432"/>
      <c r="F85" s="432"/>
      <c r="G85" s="432"/>
      <c r="H85" s="432"/>
      <c r="I85" s="432"/>
    </row>
    <row r="86" spans="1:9" x14ac:dyDescent="0.3">
      <c r="D86" s="12"/>
      <c r="E86" s="432"/>
      <c r="F86" s="432"/>
      <c r="G86" s="432"/>
      <c r="H86" s="432"/>
      <c r="I86" s="432"/>
    </row>
    <row r="87" spans="1:9" x14ac:dyDescent="0.3">
      <c r="A87" s="432"/>
      <c r="B87" s="64" t="s">
        <v>414</v>
      </c>
      <c r="D87" s="12"/>
      <c r="E87" s="432"/>
      <c r="F87" s="432"/>
      <c r="G87" s="432"/>
      <c r="H87" s="432"/>
      <c r="I87" s="432"/>
    </row>
    <row r="88" spans="1:9" x14ac:dyDescent="0.3">
      <c r="A88" s="432"/>
      <c r="B88" s="2" t="s">
        <v>415</v>
      </c>
      <c r="D88" s="12"/>
      <c r="E88" s="432"/>
      <c r="F88" s="432"/>
      <c r="G88" s="432"/>
      <c r="H88" s="432"/>
      <c r="I88" s="432"/>
    </row>
    <row r="89" spans="1:9" s="432" customFormat="1" ht="12.75" x14ac:dyDescent="0.2">
      <c r="B89" s="61" t="s">
        <v>139</v>
      </c>
    </row>
    <row r="90" spans="1:9" s="431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11" sqref="B11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313</v>
      </c>
      <c r="B1" s="72"/>
      <c r="C1" s="486" t="s">
        <v>109</v>
      </c>
      <c r="D1" s="486"/>
      <c r="E1" s="86"/>
    </row>
    <row r="2" spans="1:5" s="6" customFormat="1" x14ac:dyDescent="0.3">
      <c r="A2" s="69" t="s">
        <v>314</v>
      </c>
      <c r="B2" s="72"/>
      <c r="C2" s="484" t="str">
        <f>'ფორმა N1'!L2</f>
        <v>1.01.20-31.12.20</v>
      </c>
      <c r="D2" s="484"/>
      <c r="E2" s="86"/>
    </row>
    <row r="3" spans="1:5" s="6" customFormat="1" x14ac:dyDescent="0.3">
      <c r="A3" s="71" t="s">
        <v>140</v>
      </c>
      <c r="B3" s="69"/>
      <c r="C3" s="153"/>
      <c r="D3" s="153"/>
      <c r="E3" s="86"/>
    </row>
    <row r="4" spans="1:5" s="6" customFormat="1" x14ac:dyDescent="0.3">
      <c r="A4" s="71"/>
      <c r="B4" s="71"/>
      <c r="C4" s="153"/>
      <c r="D4" s="153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392">
        <f>'ფორმა N1'!A5</f>
        <v>0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2"/>
      <c r="B8" s="152"/>
      <c r="C8" s="73"/>
      <c r="D8" s="73"/>
      <c r="E8" s="86"/>
    </row>
    <row r="9" spans="1:5" s="6" customFormat="1" ht="30" x14ac:dyDescent="0.3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315</v>
      </c>
      <c r="B10" s="93" t="s">
        <v>632</v>
      </c>
      <c r="C10" s="4">
        <v>300</v>
      </c>
      <c r="D10" s="4">
        <v>300</v>
      </c>
      <c r="E10" s="88"/>
    </row>
    <row r="11" spans="1:5" s="10" customFormat="1" x14ac:dyDescent="0.2">
      <c r="A11" s="93" t="s">
        <v>316</v>
      </c>
      <c r="B11" s="93"/>
      <c r="C11" s="4"/>
      <c r="D11" s="4"/>
      <c r="E11" s="89"/>
    </row>
    <row r="12" spans="1:5" s="10" customFormat="1" x14ac:dyDescent="0.2">
      <c r="A12" s="82" t="s">
        <v>273</v>
      </c>
      <c r="B12" s="82"/>
      <c r="C12" s="4"/>
      <c r="D12" s="4"/>
      <c r="E12" s="89"/>
    </row>
    <row r="13" spans="1:5" s="10" customFormat="1" x14ac:dyDescent="0.2">
      <c r="A13" s="82" t="s">
        <v>273</v>
      </c>
      <c r="B13" s="82"/>
      <c r="C13" s="4"/>
      <c r="D13" s="4"/>
      <c r="E13" s="89"/>
    </row>
    <row r="14" spans="1:5" s="10" customFormat="1" x14ac:dyDescent="0.2">
      <c r="A14" s="82" t="s">
        <v>273</v>
      </c>
      <c r="B14" s="82"/>
      <c r="C14" s="4"/>
      <c r="D14" s="4"/>
      <c r="E14" s="89"/>
    </row>
    <row r="15" spans="1:5" s="10" customFormat="1" x14ac:dyDescent="0.2">
      <c r="A15" s="82" t="s">
        <v>273</v>
      </c>
      <c r="B15" s="82"/>
      <c r="C15" s="4"/>
      <c r="D15" s="4"/>
      <c r="E15" s="89"/>
    </row>
    <row r="16" spans="1:5" s="10" customFormat="1" x14ac:dyDescent="0.2">
      <c r="A16" s="82" t="s">
        <v>273</v>
      </c>
      <c r="B16" s="82"/>
      <c r="C16" s="4"/>
      <c r="D16" s="4"/>
      <c r="E16" s="89"/>
    </row>
    <row r="17" spans="1:5" s="10" customFormat="1" ht="17.25" customHeight="1" x14ac:dyDescent="0.2">
      <c r="A17" s="93" t="s">
        <v>317</v>
      </c>
      <c r="B17" s="82"/>
      <c r="C17" s="4"/>
      <c r="D17" s="4"/>
      <c r="E17" s="89"/>
    </row>
    <row r="18" spans="1:5" s="10" customFormat="1" ht="18" customHeight="1" x14ac:dyDescent="0.2">
      <c r="A18" s="93" t="s">
        <v>318</v>
      </c>
      <c r="B18" s="82"/>
      <c r="C18" s="4"/>
      <c r="D18" s="4"/>
      <c r="E18" s="89"/>
    </row>
    <row r="19" spans="1:5" s="10" customFormat="1" x14ac:dyDescent="0.2">
      <c r="A19" s="82" t="s">
        <v>273</v>
      </c>
      <c r="B19" s="82"/>
      <c r="C19" s="4"/>
      <c r="D19" s="4"/>
      <c r="E19" s="89"/>
    </row>
    <row r="20" spans="1:5" s="10" customFormat="1" x14ac:dyDescent="0.2">
      <c r="A20" s="82" t="s">
        <v>273</v>
      </c>
      <c r="B20" s="82"/>
      <c r="C20" s="4"/>
      <c r="D20" s="4"/>
      <c r="E20" s="89"/>
    </row>
    <row r="21" spans="1:5" s="10" customFormat="1" x14ac:dyDescent="0.2">
      <c r="A21" s="82" t="s">
        <v>273</v>
      </c>
      <c r="B21" s="82"/>
      <c r="C21" s="4"/>
      <c r="D21" s="4"/>
      <c r="E21" s="89"/>
    </row>
    <row r="22" spans="1:5" s="10" customFormat="1" x14ac:dyDescent="0.2">
      <c r="A22" s="82" t="s">
        <v>273</v>
      </c>
      <c r="B22" s="82"/>
      <c r="C22" s="4"/>
      <c r="D22" s="4"/>
      <c r="E22" s="89"/>
    </row>
    <row r="23" spans="1:5" s="10" customFormat="1" x14ac:dyDescent="0.2">
      <c r="A23" s="82" t="s">
        <v>273</v>
      </c>
      <c r="B23" s="82"/>
      <c r="C23" s="4"/>
      <c r="D23" s="4"/>
      <c r="E23" s="89"/>
    </row>
    <row r="24" spans="1:5" x14ac:dyDescent="0.3">
      <c r="A24" s="94"/>
      <c r="B24" s="94" t="s">
        <v>322</v>
      </c>
      <c r="C24" s="81">
        <f>SUM(C10:C23)</f>
        <v>300</v>
      </c>
      <c r="D24" s="81">
        <f>SUM(D10:D23)</f>
        <v>300</v>
      </c>
      <c r="E24" s="91"/>
    </row>
    <row r="25" spans="1:5" x14ac:dyDescent="0.3">
      <c r="A25" s="40"/>
      <c r="B25" s="40"/>
    </row>
    <row r="26" spans="1:5" x14ac:dyDescent="0.3">
      <c r="A26" s="238" t="s">
        <v>407</v>
      </c>
      <c r="E26" s="5"/>
    </row>
    <row r="27" spans="1:5" x14ac:dyDescent="0.3">
      <c r="A27" s="2" t="s">
        <v>408</v>
      </c>
    </row>
    <row r="28" spans="1:5" x14ac:dyDescent="0.3">
      <c r="A28" s="194" t="s">
        <v>409</v>
      </c>
    </row>
    <row r="29" spans="1:5" x14ac:dyDescent="0.3">
      <c r="A29" s="194"/>
    </row>
    <row r="30" spans="1:5" x14ac:dyDescent="0.3">
      <c r="A30" s="194" t="s">
        <v>337</v>
      </c>
    </row>
    <row r="31" spans="1:5" s="23" customFormat="1" ht="12.75" x14ac:dyDescent="0.2"/>
    <row r="32" spans="1:5" x14ac:dyDescent="0.3">
      <c r="A32" s="64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4"/>
      <c r="B35" s="64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1"/>
      <c r="B37" s="61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B9" sqref="B9:I9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69" t="s">
        <v>391</v>
      </c>
      <c r="B1" s="69"/>
      <c r="C1" s="72"/>
      <c r="D1" s="72"/>
      <c r="E1" s="72"/>
      <c r="F1" s="72"/>
      <c r="G1" s="207"/>
      <c r="H1" s="207"/>
      <c r="I1" s="486" t="s">
        <v>109</v>
      </c>
      <c r="J1" s="486"/>
    </row>
    <row r="2" spans="1:10" ht="15" x14ac:dyDescent="0.3">
      <c r="A2" s="71" t="s">
        <v>140</v>
      </c>
      <c r="B2" s="69"/>
      <c r="C2" s="72"/>
      <c r="D2" s="72"/>
      <c r="E2" s="72"/>
      <c r="F2" s="72"/>
      <c r="G2" s="207"/>
      <c r="H2" s="207"/>
      <c r="I2" s="484" t="str">
        <f>'ფორმა N1'!L2</f>
        <v>1.01.20-31.12.20</v>
      </c>
      <c r="J2" s="484"/>
    </row>
    <row r="3" spans="1:10" ht="15" x14ac:dyDescent="0.3">
      <c r="A3" s="71"/>
      <c r="B3" s="71"/>
      <c r="C3" s="69"/>
      <c r="D3" s="69"/>
      <c r="E3" s="69"/>
      <c r="F3" s="69"/>
      <c r="G3" s="155"/>
      <c r="H3" s="155"/>
      <c r="I3" s="207"/>
    </row>
    <row r="4" spans="1:10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10" ht="15" x14ac:dyDescent="0.3">
      <c r="A5" s="392">
        <f>'ფორმა N1'!A5</f>
        <v>0</v>
      </c>
      <c r="B5" s="75"/>
      <c r="C5" s="75"/>
      <c r="D5" s="75"/>
      <c r="E5" s="75"/>
      <c r="F5" s="75"/>
      <c r="G5" s="76"/>
      <c r="H5" s="76"/>
      <c r="I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10" ht="15" x14ac:dyDescent="0.2">
      <c r="A7" s="154"/>
      <c r="B7" s="154"/>
      <c r="C7" s="154"/>
      <c r="D7" s="200"/>
      <c r="E7" s="154"/>
      <c r="F7" s="154"/>
      <c r="G7" s="73"/>
      <c r="H7" s="73"/>
      <c r="I7" s="73"/>
    </row>
    <row r="8" spans="1:10" ht="45" x14ac:dyDescent="0.2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331</v>
      </c>
      <c r="F8" s="85" t="s">
        <v>335</v>
      </c>
      <c r="G8" s="74" t="s">
        <v>10</v>
      </c>
      <c r="H8" s="74" t="s">
        <v>9</v>
      </c>
      <c r="I8" s="74" t="s">
        <v>376</v>
      </c>
      <c r="J8" s="210" t="s">
        <v>334</v>
      </c>
    </row>
    <row r="9" spans="1:10" ht="15" x14ac:dyDescent="0.2">
      <c r="A9" s="93">
        <v>1</v>
      </c>
      <c r="B9" s="93" t="s">
        <v>633</v>
      </c>
      <c r="C9" s="93" t="s">
        <v>634</v>
      </c>
      <c r="D9" s="93">
        <v>1012029760</v>
      </c>
      <c r="E9" s="93" t="s">
        <v>635</v>
      </c>
      <c r="F9" s="93" t="s">
        <v>334</v>
      </c>
      <c r="G9" s="4">
        <v>500</v>
      </c>
      <c r="H9" s="4">
        <v>500</v>
      </c>
      <c r="I9" s="4">
        <v>98</v>
      </c>
      <c r="J9" s="210" t="s">
        <v>0</v>
      </c>
    </row>
    <row r="10" spans="1:10" ht="15" x14ac:dyDescent="0.2">
      <c r="A10" s="93">
        <v>2</v>
      </c>
      <c r="B10" s="93"/>
      <c r="C10" s="93"/>
      <c r="D10" s="93"/>
      <c r="E10" s="93"/>
      <c r="F10" s="93"/>
      <c r="G10" s="4"/>
      <c r="H10" s="4"/>
      <c r="I10" s="4"/>
    </row>
    <row r="11" spans="1:10" ht="15" x14ac:dyDescent="0.2">
      <c r="A11" s="93">
        <v>3</v>
      </c>
      <c r="B11" s="82"/>
      <c r="C11" s="82"/>
      <c r="D11" s="82"/>
      <c r="E11" s="82"/>
      <c r="F11" s="93"/>
      <c r="G11" s="4"/>
      <c r="H11" s="4"/>
      <c r="I11" s="4"/>
    </row>
    <row r="12" spans="1:10" ht="15" x14ac:dyDescent="0.2">
      <c r="A12" s="93">
        <v>4</v>
      </c>
      <c r="B12" s="82"/>
      <c r="C12" s="82"/>
      <c r="D12" s="82"/>
      <c r="E12" s="82"/>
      <c r="F12" s="93"/>
      <c r="G12" s="4"/>
      <c r="H12" s="4"/>
      <c r="I12" s="4"/>
    </row>
    <row r="13" spans="1:10" ht="15" x14ac:dyDescent="0.2">
      <c r="A13" s="93">
        <v>5</v>
      </c>
      <c r="B13" s="82"/>
      <c r="C13" s="82"/>
      <c r="D13" s="82"/>
      <c r="E13" s="82"/>
      <c r="F13" s="93"/>
      <c r="G13" s="4"/>
      <c r="H13" s="4"/>
      <c r="I13" s="4"/>
    </row>
    <row r="14" spans="1:10" ht="15" x14ac:dyDescent="0.2">
      <c r="A14" s="93">
        <v>6</v>
      </c>
      <c r="B14" s="82"/>
      <c r="C14" s="82"/>
      <c r="D14" s="82"/>
      <c r="E14" s="82"/>
      <c r="F14" s="93"/>
      <c r="G14" s="4"/>
      <c r="H14" s="4"/>
      <c r="I14" s="4"/>
    </row>
    <row r="15" spans="1:10" ht="15" x14ac:dyDescent="0.2">
      <c r="A15" s="93">
        <v>7</v>
      </c>
      <c r="B15" s="82"/>
      <c r="C15" s="82"/>
      <c r="D15" s="82"/>
      <c r="E15" s="82"/>
      <c r="F15" s="93"/>
      <c r="G15" s="4"/>
      <c r="H15" s="4"/>
      <c r="I15" s="4"/>
    </row>
    <row r="16" spans="1:10" ht="15" x14ac:dyDescent="0.2">
      <c r="A16" s="93">
        <v>8</v>
      </c>
      <c r="B16" s="82"/>
      <c r="C16" s="82"/>
      <c r="D16" s="82"/>
      <c r="E16" s="82"/>
      <c r="F16" s="93"/>
      <c r="G16" s="4"/>
      <c r="H16" s="4"/>
      <c r="I16" s="4"/>
    </row>
    <row r="17" spans="1:9" ht="15" x14ac:dyDescent="0.2">
      <c r="A17" s="93">
        <v>9</v>
      </c>
      <c r="B17" s="82"/>
      <c r="C17" s="82"/>
      <c r="D17" s="82"/>
      <c r="E17" s="82"/>
      <c r="F17" s="93"/>
      <c r="G17" s="4"/>
      <c r="H17" s="4"/>
      <c r="I17" s="4"/>
    </row>
    <row r="18" spans="1:9" ht="15" x14ac:dyDescent="0.2">
      <c r="A18" s="93">
        <v>10</v>
      </c>
      <c r="B18" s="82"/>
      <c r="C18" s="82"/>
      <c r="D18" s="82"/>
      <c r="E18" s="82"/>
      <c r="F18" s="93"/>
      <c r="G18" s="4"/>
      <c r="H18" s="4"/>
      <c r="I18" s="4"/>
    </row>
    <row r="19" spans="1:9" ht="15" x14ac:dyDescent="0.2">
      <c r="A19" s="93">
        <v>11</v>
      </c>
      <c r="B19" s="82"/>
      <c r="C19" s="82"/>
      <c r="D19" s="82"/>
      <c r="E19" s="82"/>
      <c r="F19" s="93"/>
      <c r="G19" s="4"/>
      <c r="H19" s="4"/>
      <c r="I19" s="4"/>
    </row>
    <row r="20" spans="1:9" ht="15" x14ac:dyDescent="0.2">
      <c r="A20" s="93">
        <v>12</v>
      </c>
      <c r="B20" s="82"/>
      <c r="C20" s="82"/>
      <c r="D20" s="82"/>
      <c r="E20" s="82"/>
      <c r="F20" s="93"/>
      <c r="G20" s="4"/>
      <c r="H20" s="4"/>
      <c r="I20" s="4"/>
    </row>
    <row r="21" spans="1:9" ht="15" x14ac:dyDescent="0.2">
      <c r="A21" s="93">
        <v>13</v>
      </c>
      <c r="B21" s="82"/>
      <c r="C21" s="82"/>
      <c r="D21" s="82"/>
      <c r="E21" s="82"/>
      <c r="F21" s="93"/>
      <c r="G21" s="4"/>
      <c r="H21" s="4"/>
      <c r="I21" s="4"/>
    </row>
    <row r="22" spans="1:9" ht="15" x14ac:dyDescent="0.2">
      <c r="A22" s="93">
        <v>14</v>
      </c>
      <c r="B22" s="82"/>
      <c r="C22" s="82"/>
      <c r="D22" s="82"/>
      <c r="E22" s="82"/>
      <c r="F22" s="93"/>
      <c r="G22" s="4"/>
      <c r="H22" s="4"/>
      <c r="I22" s="4"/>
    </row>
    <row r="23" spans="1:9" ht="15" x14ac:dyDescent="0.2">
      <c r="A23" s="93">
        <v>15</v>
      </c>
      <c r="B23" s="82"/>
      <c r="C23" s="82"/>
      <c r="D23" s="82"/>
      <c r="E23" s="82"/>
      <c r="F23" s="93"/>
      <c r="G23" s="4"/>
      <c r="H23" s="4"/>
      <c r="I23" s="4"/>
    </row>
    <row r="24" spans="1:9" ht="15" x14ac:dyDescent="0.2">
      <c r="A24" s="82" t="s">
        <v>271</v>
      </c>
      <c r="B24" s="82"/>
      <c r="C24" s="82"/>
      <c r="D24" s="82"/>
      <c r="E24" s="82"/>
      <c r="F24" s="93"/>
      <c r="G24" s="4"/>
      <c r="H24" s="4"/>
      <c r="I24" s="4"/>
    </row>
    <row r="25" spans="1:9" ht="15" x14ac:dyDescent="0.3">
      <c r="A25" s="82"/>
      <c r="B25" s="94"/>
      <c r="C25" s="94"/>
      <c r="D25" s="94"/>
      <c r="E25" s="94"/>
      <c r="F25" s="82" t="s">
        <v>422</v>
      </c>
      <c r="G25" s="81">
        <f>SUM(G9:G24)</f>
        <v>500</v>
      </c>
      <c r="H25" s="81">
        <f>SUM(H9:H24)</f>
        <v>500</v>
      </c>
      <c r="I25" s="81">
        <f>SUM(I9:I24)</f>
        <v>98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77"/>
      <c r="I26" s="177"/>
    </row>
    <row r="27" spans="1:9" ht="15" x14ac:dyDescent="0.3">
      <c r="A27" s="209" t="s">
        <v>411</v>
      </c>
      <c r="B27" s="209"/>
      <c r="C27" s="208"/>
      <c r="D27" s="208"/>
      <c r="E27" s="208"/>
      <c r="F27" s="208"/>
      <c r="G27" s="208"/>
      <c r="H27" s="177"/>
      <c r="I27" s="177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77"/>
      <c r="I28" s="177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ht="15" x14ac:dyDescent="0.3">
      <c r="A30" s="183" t="s">
        <v>107</v>
      </c>
      <c r="B30" s="183"/>
      <c r="C30" s="177"/>
      <c r="D30" s="177"/>
      <c r="E30" s="177"/>
      <c r="F30" s="177"/>
      <c r="G30" s="177"/>
      <c r="H30" s="177"/>
      <c r="I30" s="177"/>
    </row>
    <row r="31" spans="1:9" ht="15" x14ac:dyDescent="0.3">
      <c r="A31" s="177"/>
      <c r="B31" s="177"/>
      <c r="C31" s="177"/>
      <c r="D31" s="177"/>
      <c r="E31" s="177"/>
      <c r="F31" s="177"/>
      <c r="G31" s="177"/>
      <c r="H31" s="177"/>
      <c r="I31" s="177"/>
    </row>
    <row r="32" spans="1:9" ht="15" x14ac:dyDescent="0.3">
      <c r="A32" s="177"/>
      <c r="B32" s="177"/>
      <c r="C32" s="177"/>
      <c r="D32" s="177"/>
      <c r="E32" s="181"/>
      <c r="F32" s="181"/>
      <c r="G32" s="181"/>
      <c r="H32" s="177"/>
      <c r="I32" s="177"/>
    </row>
    <row r="33" spans="1:9" ht="15" x14ac:dyDescent="0.3">
      <c r="A33" s="183"/>
      <c r="B33" s="183"/>
      <c r="C33" s="183" t="s">
        <v>375</v>
      </c>
      <c r="D33" s="183"/>
      <c r="E33" s="183"/>
      <c r="F33" s="183"/>
      <c r="G33" s="183"/>
      <c r="H33" s="177"/>
      <c r="I33" s="177"/>
    </row>
    <row r="34" spans="1:9" ht="15" x14ac:dyDescent="0.3">
      <c r="A34" s="177"/>
      <c r="B34" s="177"/>
      <c r="C34" s="177" t="s">
        <v>374</v>
      </c>
      <c r="D34" s="177"/>
      <c r="E34" s="177"/>
      <c r="F34" s="177"/>
      <c r="G34" s="177"/>
      <c r="H34" s="177"/>
      <c r="I34" s="177"/>
    </row>
    <row r="35" spans="1:9" x14ac:dyDescent="0.2">
      <c r="A35" s="185"/>
      <c r="B35" s="185"/>
      <c r="C35" s="185" t="s">
        <v>139</v>
      </c>
      <c r="D35" s="185"/>
      <c r="E35" s="185"/>
      <c r="F35" s="185"/>
      <c r="G35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9" t="s">
        <v>352</v>
      </c>
      <c r="B1" s="72"/>
      <c r="C1" s="72"/>
      <c r="D1" s="72"/>
      <c r="E1" s="72"/>
      <c r="F1" s="72"/>
      <c r="G1" s="486" t="s">
        <v>109</v>
      </c>
      <c r="H1" s="486"/>
      <c r="I1" s="331"/>
    </row>
    <row r="2" spans="1:9" ht="15" x14ac:dyDescent="0.3">
      <c r="A2" s="71" t="s">
        <v>140</v>
      </c>
      <c r="B2" s="72"/>
      <c r="C2" s="72"/>
      <c r="D2" s="72"/>
      <c r="E2" s="72"/>
      <c r="F2" s="72"/>
      <c r="G2" s="484" t="str">
        <f>'ფორმა N1'!L2</f>
        <v>1.01.20-31.12.20</v>
      </c>
      <c r="H2" s="484"/>
      <c r="I2" s="71"/>
    </row>
    <row r="3" spans="1:9" ht="15" x14ac:dyDescent="0.3">
      <c r="A3" s="71"/>
      <c r="B3" s="71"/>
      <c r="C3" s="71"/>
      <c r="D3" s="71"/>
      <c r="E3" s="71"/>
      <c r="F3" s="71"/>
      <c r="G3" s="155"/>
      <c r="H3" s="155"/>
      <c r="I3" s="331"/>
    </row>
    <row r="4" spans="1:9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9" ht="15" x14ac:dyDescent="0.3">
      <c r="A5" s="392">
        <f>'ფორმა N1'!A5</f>
        <v>0</v>
      </c>
      <c r="B5" s="75"/>
      <c r="C5" s="75"/>
      <c r="D5" s="75"/>
      <c r="E5" s="75"/>
      <c r="F5" s="75"/>
      <c r="G5" s="76"/>
      <c r="H5" s="76"/>
      <c r="I5" s="331"/>
    </row>
    <row r="6" spans="1:9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9" ht="15" x14ac:dyDescent="0.3">
      <c r="A7" s="154"/>
      <c r="B7" s="154"/>
      <c r="C7" s="240"/>
      <c r="D7" s="154"/>
      <c r="E7" s="154"/>
      <c r="F7" s="154"/>
      <c r="G7" s="73"/>
      <c r="H7" s="73"/>
      <c r="I7" s="71"/>
    </row>
    <row r="8" spans="1:9" ht="45" x14ac:dyDescent="0.2">
      <c r="A8" s="327" t="s">
        <v>64</v>
      </c>
      <c r="B8" s="74" t="s">
        <v>326</v>
      </c>
      <c r="C8" s="85" t="s">
        <v>327</v>
      </c>
      <c r="D8" s="85" t="s">
        <v>227</v>
      </c>
      <c r="E8" s="85" t="s">
        <v>330</v>
      </c>
      <c r="F8" s="85" t="s">
        <v>329</v>
      </c>
      <c r="G8" s="85" t="s">
        <v>371</v>
      </c>
      <c r="H8" s="74" t="s">
        <v>10</v>
      </c>
      <c r="I8" s="74" t="s">
        <v>9</v>
      </c>
    </row>
    <row r="9" spans="1:9" ht="15" x14ac:dyDescent="0.2">
      <c r="A9" s="328"/>
      <c r="B9" s="329"/>
      <c r="C9" s="93"/>
      <c r="D9" s="93"/>
      <c r="E9" s="93"/>
      <c r="F9" s="93"/>
      <c r="G9" s="93"/>
      <c r="H9" s="4"/>
      <c r="I9" s="4"/>
    </row>
    <row r="10" spans="1:9" ht="15" x14ac:dyDescent="0.2">
      <c r="A10" s="328"/>
      <c r="B10" s="329"/>
      <c r="C10" s="93"/>
      <c r="D10" s="93"/>
      <c r="E10" s="93"/>
      <c r="F10" s="93"/>
      <c r="G10" s="93"/>
      <c r="H10" s="4"/>
      <c r="I10" s="4"/>
    </row>
    <row r="11" spans="1:9" ht="15" x14ac:dyDescent="0.2">
      <c r="A11" s="328"/>
      <c r="B11" s="329"/>
      <c r="C11" s="82"/>
      <c r="D11" s="82"/>
      <c r="E11" s="82"/>
      <c r="F11" s="82"/>
      <c r="G11" s="82"/>
      <c r="H11" s="4"/>
      <c r="I11" s="4"/>
    </row>
    <row r="12" spans="1:9" ht="15" x14ac:dyDescent="0.2">
      <c r="A12" s="328"/>
      <c r="B12" s="329"/>
      <c r="C12" s="82"/>
      <c r="D12" s="82"/>
      <c r="E12" s="82"/>
      <c r="F12" s="82"/>
      <c r="G12" s="82"/>
      <c r="H12" s="4"/>
      <c r="I12" s="4"/>
    </row>
    <row r="13" spans="1:9" ht="15" x14ac:dyDescent="0.2">
      <c r="A13" s="328"/>
      <c r="B13" s="329"/>
      <c r="C13" s="82"/>
      <c r="D13" s="82"/>
      <c r="E13" s="82"/>
      <c r="F13" s="82"/>
      <c r="G13" s="82"/>
      <c r="H13" s="4"/>
      <c r="I13" s="4"/>
    </row>
    <row r="14" spans="1:9" ht="15" x14ac:dyDescent="0.2">
      <c r="A14" s="328"/>
      <c r="B14" s="329"/>
      <c r="C14" s="82"/>
      <c r="D14" s="82"/>
      <c r="E14" s="82"/>
      <c r="F14" s="82"/>
      <c r="G14" s="82"/>
      <c r="H14" s="4"/>
      <c r="I14" s="4"/>
    </row>
    <row r="15" spans="1:9" ht="15" x14ac:dyDescent="0.2">
      <c r="A15" s="328"/>
      <c r="B15" s="329"/>
      <c r="C15" s="82"/>
      <c r="D15" s="82"/>
      <c r="E15" s="82"/>
      <c r="F15" s="82"/>
      <c r="G15" s="82"/>
      <c r="H15" s="4"/>
      <c r="I15" s="4"/>
    </row>
    <row r="16" spans="1:9" ht="15" x14ac:dyDescent="0.2">
      <c r="A16" s="328"/>
      <c r="B16" s="329"/>
      <c r="C16" s="82"/>
      <c r="D16" s="82"/>
      <c r="E16" s="82"/>
      <c r="F16" s="82"/>
      <c r="G16" s="82"/>
      <c r="H16" s="4"/>
      <c r="I16" s="4"/>
    </row>
    <row r="17" spans="1:9" ht="15" x14ac:dyDescent="0.2">
      <c r="A17" s="328"/>
      <c r="B17" s="329"/>
      <c r="C17" s="82"/>
      <c r="D17" s="82"/>
      <c r="E17" s="82"/>
      <c r="F17" s="82"/>
      <c r="G17" s="82"/>
      <c r="H17" s="4"/>
      <c r="I17" s="4"/>
    </row>
    <row r="18" spans="1:9" ht="15" x14ac:dyDescent="0.2">
      <c r="A18" s="328"/>
      <c r="B18" s="329"/>
      <c r="C18" s="82"/>
      <c r="D18" s="82"/>
      <c r="E18" s="82"/>
      <c r="F18" s="82"/>
      <c r="G18" s="82"/>
      <c r="H18" s="4"/>
      <c r="I18" s="4"/>
    </row>
    <row r="19" spans="1:9" ht="15" x14ac:dyDescent="0.2">
      <c r="A19" s="328"/>
      <c r="B19" s="329"/>
      <c r="C19" s="82"/>
      <c r="D19" s="82"/>
      <c r="E19" s="82"/>
      <c r="F19" s="82"/>
      <c r="G19" s="82"/>
      <c r="H19" s="4"/>
      <c r="I19" s="4"/>
    </row>
    <row r="20" spans="1:9" ht="15" x14ac:dyDescent="0.2">
      <c r="A20" s="328"/>
      <c r="B20" s="329"/>
      <c r="C20" s="82"/>
      <c r="D20" s="82"/>
      <c r="E20" s="82"/>
      <c r="F20" s="82"/>
      <c r="G20" s="82"/>
      <c r="H20" s="4"/>
      <c r="I20" s="4"/>
    </row>
    <row r="21" spans="1:9" ht="15" x14ac:dyDescent="0.2">
      <c r="A21" s="328"/>
      <c r="B21" s="329"/>
      <c r="C21" s="82"/>
      <c r="D21" s="82"/>
      <c r="E21" s="82"/>
      <c r="F21" s="82"/>
      <c r="G21" s="82"/>
      <c r="H21" s="4"/>
      <c r="I21" s="4"/>
    </row>
    <row r="22" spans="1:9" ht="15" x14ac:dyDescent="0.2">
      <c r="A22" s="328"/>
      <c r="B22" s="329"/>
      <c r="C22" s="82"/>
      <c r="D22" s="82"/>
      <c r="E22" s="82"/>
      <c r="F22" s="82"/>
      <c r="G22" s="82"/>
      <c r="H22" s="4"/>
      <c r="I22" s="4"/>
    </row>
    <row r="23" spans="1:9" ht="15" x14ac:dyDescent="0.2">
      <c r="A23" s="328"/>
      <c r="B23" s="329"/>
      <c r="C23" s="82"/>
      <c r="D23" s="82"/>
      <c r="E23" s="82"/>
      <c r="F23" s="82"/>
      <c r="G23" s="82"/>
      <c r="H23" s="4"/>
      <c r="I23" s="4"/>
    </row>
    <row r="24" spans="1:9" ht="15" x14ac:dyDescent="0.2">
      <c r="A24" s="328"/>
      <c r="B24" s="329"/>
      <c r="C24" s="82"/>
      <c r="D24" s="82"/>
      <c r="E24" s="82"/>
      <c r="F24" s="82"/>
      <c r="G24" s="82"/>
      <c r="H24" s="4"/>
      <c r="I24" s="4"/>
    </row>
    <row r="25" spans="1:9" ht="15" x14ac:dyDescent="0.2">
      <c r="A25" s="328"/>
      <c r="B25" s="329"/>
      <c r="C25" s="82"/>
      <c r="D25" s="82"/>
      <c r="E25" s="82"/>
      <c r="F25" s="82"/>
      <c r="G25" s="82"/>
      <c r="H25" s="4"/>
      <c r="I25" s="4"/>
    </row>
    <row r="26" spans="1:9" ht="15" x14ac:dyDescent="0.2">
      <c r="A26" s="328"/>
      <c r="B26" s="329"/>
      <c r="C26" s="82"/>
      <c r="D26" s="82"/>
      <c r="E26" s="82"/>
      <c r="F26" s="82"/>
      <c r="G26" s="82"/>
      <c r="H26" s="4"/>
      <c r="I26" s="4"/>
    </row>
    <row r="27" spans="1:9" ht="15" x14ac:dyDescent="0.2">
      <c r="A27" s="328"/>
      <c r="B27" s="329"/>
      <c r="C27" s="82"/>
      <c r="D27" s="82"/>
      <c r="E27" s="82"/>
      <c r="F27" s="82"/>
      <c r="G27" s="82"/>
      <c r="H27" s="4"/>
      <c r="I27" s="4"/>
    </row>
    <row r="28" spans="1:9" ht="15" x14ac:dyDescent="0.2">
      <c r="A28" s="328"/>
      <c r="B28" s="329"/>
      <c r="C28" s="82"/>
      <c r="D28" s="82"/>
      <c r="E28" s="82"/>
      <c r="F28" s="82"/>
      <c r="G28" s="82"/>
      <c r="H28" s="4"/>
      <c r="I28" s="4"/>
    </row>
    <row r="29" spans="1:9" ht="15" x14ac:dyDescent="0.2">
      <c r="A29" s="328"/>
      <c r="B29" s="329"/>
      <c r="C29" s="82"/>
      <c r="D29" s="82"/>
      <c r="E29" s="82"/>
      <c r="F29" s="82"/>
      <c r="G29" s="82"/>
      <c r="H29" s="4"/>
      <c r="I29" s="4"/>
    </row>
    <row r="30" spans="1:9" ht="15" x14ac:dyDescent="0.2">
      <c r="A30" s="328"/>
      <c r="B30" s="329"/>
      <c r="C30" s="82"/>
      <c r="D30" s="82"/>
      <c r="E30" s="82"/>
      <c r="F30" s="82"/>
      <c r="G30" s="82"/>
      <c r="H30" s="4"/>
      <c r="I30" s="4"/>
    </row>
    <row r="31" spans="1:9" ht="15" x14ac:dyDescent="0.2">
      <c r="A31" s="328"/>
      <c r="B31" s="329"/>
      <c r="C31" s="82"/>
      <c r="D31" s="82"/>
      <c r="E31" s="82"/>
      <c r="F31" s="82"/>
      <c r="G31" s="82"/>
      <c r="H31" s="4"/>
      <c r="I31" s="4"/>
    </row>
    <row r="32" spans="1:9" ht="15" x14ac:dyDescent="0.2">
      <c r="A32" s="328"/>
      <c r="B32" s="329"/>
      <c r="C32" s="82"/>
      <c r="D32" s="82"/>
      <c r="E32" s="82"/>
      <c r="F32" s="82"/>
      <c r="G32" s="82"/>
      <c r="H32" s="4"/>
      <c r="I32" s="4"/>
    </row>
    <row r="33" spans="1:9" ht="15" x14ac:dyDescent="0.2">
      <c r="A33" s="328"/>
      <c r="B33" s="329"/>
      <c r="C33" s="82"/>
      <c r="D33" s="82"/>
      <c r="E33" s="82"/>
      <c r="F33" s="82"/>
      <c r="G33" s="82"/>
      <c r="H33" s="4"/>
      <c r="I33" s="4"/>
    </row>
    <row r="34" spans="1:9" ht="15" x14ac:dyDescent="0.3">
      <c r="A34" s="328"/>
      <c r="B34" s="330"/>
      <c r="C34" s="94"/>
      <c r="D34" s="94"/>
      <c r="E34" s="94"/>
      <c r="F34" s="94"/>
      <c r="G34" s="94" t="s">
        <v>325</v>
      </c>
      <c r="H34" s="81">
        <f>SUM(H9:H33)</f>
        <v>0</v>
      </c>
      <c r="I34" s="81">
        <f>SUM(I9:I33)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177"/>
      <c r="H35" s="177"/>
      <c r="I35" s="182"/>
    </row>
    <row r="36" spans="1:9" ht="15" x14ac:dyDescent="0.3">
      <c r="A36" s="209" t="s">
        <v>336</v>
      </c>
      <c r="B36" s="208"/>
      <c r="C36" s="208"/>
      <c r="D36" s="208"/>
      <c r="E36" s="208"/>
      <c r="F36" s="208"/>
      <c r="G36" s="177"/>
      <c r="H36" s="177"/>
      <c r="I36" s="182"/>
    </row>
    <row r="37" spans="1:9" ht="15" x14ac:dyDescent="0.3">
      <c r="A37" s="209" t="s">
        <v>339</v>
      </c>
      <c r="B37" s="208"/>
      <c r="C37" s="208"/>
      <c r="D37" s="208"/>
      <c r="E37" s="208"/>
      <c r="F37" s="208"/>
      <c r="G37" s="177"/>
      <c r="H37" s="177"/>
      <c r="I37" s="182"/>
    </row>
    <row r="38" spans="1:9" ht="15" x14ac:dyDescent="0.3">
      <c r="A38" s="209"/>
      <c r="B38" s="177"/>
      <c r="C38" s="177"/>
      <c r="D38" s="177"/>
      <c r="E38" s="177"/>
      <c r="F38" s="177"/>
      <c r="G38" s="177"/>
      <c r="H38" s="177"/>
      <c r="I38" s="182"/>
    </row>
    <row r="39" spans="1:9" ht="15" x14ac:dyDescent="0.3">
      <c r="A39" s="209"/>
      <c r="B39" s="177"/>
      <c r="C39" s="177"/>
      <c r="D39" s="177"/>
      <c r="E39" s="177"/>
      <c r="G39" s="177"/>
      <c r="H39" s="177"/>
      <c r="I39" s="182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182"/>
    </row>
    <row r="41" spans="1:9" ht="15" x14ac:dyDescent="0.3">
      <c r="A41" s="183" t="s">
        <v>107</v>
      </c>
      <c r="B41" s="177"/>
      <c r="C41" s="177"/>
      <c r="D41" s="177"/>
      <c r="E41" s="177"/>
      <c r="F41" s="177"/>
      <c r="G41" s="177"/>
      <c r="H41" s="177"/>
      <c r="I41" s="182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82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84"/>
      <c r="I43" s="182"/>
    </row>
    <row r="44" spans="1:9" ht="15" x14ac:dyDescent="0.3">
      <c r="A44" s="183"/>
      <c r="B44" s="183" t="s">
        <v>266</v>
      </c>
      <c r="C44" s="183"/>
      <c r="D44" s="183"/>
      <c r="E44" s="183"/>
      <c r="F44" s="183"/>
      <c r="G44" s="177"/>
      <c r="H44" s="184"/>
      <c r="I44" s="182"/>
    </row>
    <row r="45" spans="1:9" ht="15" x14ac:dyDescent="0.3">
      <c r="A45" s="177"/>
      <c r="B45" s="177" t="s">
        <v>265</v>
      </c>
      <c r="C45" s="177"/>
      <c r="D45" s="177"/>
      <c r="E45" s="177"/>
      <c r="F45" s="177"/>
      <c r="G45" s="177"/>
      <c r="H45" s="184"/>
      <c r="I45" s="182"/>
    </row>
    <row r="46" spans="1:9" x14ac:dyDescent="0.2">
      <c r="A46" s="185"/>
      <c r="B46" s="185" t="s">
        <v>139</v>
      </c>
      <c r="C46" s="185"/>
      <c r="D46" s="185"/>
      <c r="E46" s="185"/>
      <c r="F46" s="185"/>
      <c r="G46" s="178"/>
      <c r="H46" s="178"/>
      <c r="I46" s="178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69" t="s">
        <v>429</v>
      </c>
      <c r="B1" s="69"/>
      <c r="C1" s="72"/>
      <c r="D1" s="72"/>
      <c r="E1" s="72"/>
      <c r="F1" s="72"/>
      <c r="G1" s="486" t="s">
        <v>109</v>
      </c>
      <c r="H1" s="486"/>
    </row>
    <row r="2" spans="1:10" ht="15" x14ac:dyDescent="0.3">
      <c r="A2" s="71" t="s">
        <v>140</v>
      </c>
      <c r="B2" s="69"/>
      <c r="C2" s="72"/>
      <c r="D2" s="72"/>
      <c r="E2" s="72"/>
      <c r="F2" s="72"/>
      <c r="G2" s="484" t="str">
        <f>'ფორმა N1'!L2</f>
        <v>1.01.20-31.12.20</v>
      </c>
      <c r="H2" s="484"/>
    </row>
    <row r="3" spans="1:10" ht="15" x14ac:dyDescent="0.3">
      <c r="A3" s="71"/>
      <c r="B3" s="71"/>
      <c r="C3" s="71"/>
      <c r="D3" s="71"/>
      <c r="E3" s="71"/>
      <c r="F3" s="71"/>
      <c r="G3" s="197"/>
      <c r="H3" s="197"/>
    </row>
    <row r="4" spans="1:10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392">
        <f>'ფორმა N1'!A5</f>
        <v>0</v>
      </c>
      <c r="B5" s="75"/>
      <c r="C5" s="75"/>
      <c r="D5" s="75"/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196"/>
      <c r="B7" s="196"/>
      <c r="C7" s="196"/>
      <c r="D7" s="200"/>
      <c r="E7" s="196"/>
      <c r="F7" s="196"/>
      <c r="G7" s="73"/>
      <c r="H7" s="73"/>
    </row>
    <row r="8" spans="1:10" ht="30" x14ac:dyDescent="0.2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335</v>
      </c>
      <c r="F8" s="85" t="s">
        <v>328</v>
      </c>
      <c r="G8" s="74" t="s">
        <v>10</v>
      </c>
      <c r="H8" s="74" t="s">
        <v>9</v>
      </c>
      <c r="J8" s="210" t="s">
        <v>334</v>
      </c>
    </row>
    <row r="9" spans="1:10" ht="15" x14ac:dyDescent="0.2">
      <c r="A9" s="93"/>
      <c r="B9" s="93"/>
      <c r="C9" s="93"/>
      <c r="D9" s="93"/>
      <c r="E9" s="93"/>
      <c r="F9" s="93"/>
      <c r="G9" s="4"/>
      <c r="H9" s="4"/>
      <c r="J9" s="210" t="s">
        <v>0</v>
      </c>
    </row>
    <row r="10" spans="1:10" ht="15" x14ac:dyDescent="0.2">
      <c r="A10" s="93"/>
      <c r="B10" s="93"/>
      <c r="C10" s="93"/>
      <c r="D10" s="93"/>
      <c r="E10" s="93"/>
      <c r="F10" s="93"/>
      <c r="G10" s="4"/>
      <c r="H10" s="4"/>
    </row>
    <row r="11" spans="1:10" ht="15" x14ac:dyDescent="0.2">
      <c r="A11" s="82"/>
      <c r="B11" s="82"/>
      <c r="C11" s="82"/>
      <c r="D11" s="82"/>
      <c r="E11" s="82"/>
      <c r="F11" s="82"/>
      <c r="G11" s="4"/>
      <c r="H11" s="4"/>
    </row>
    <row r="12" spans="1:10" ht="15" x14ac:dyDescent="0.2">
      <c r="A12" s="82"/>
      <c r="B12" s="82"/>
      <c r="C12" s="82"/>
      <c r="D12" s="82"/>
      <c r="E12" s="82"/>
      <c r="F12" s="82"/>
      <c r="G12" s="4"/>
      <c r="H12" s="4"/>
    </row>
    <row r="13" spans="1:10" ht="15" x14ac:dyDescent="0.2">
      <c r="A13" s="82"/>
      <c r="B13" s="82"/>
      <c r="C13" s="82"/>
      <c r="D13" s="82"/>
      <c r="E13" s="82"/>
      <c r="F13" s="82"/>
      <c r="G13" s="4"/>
      <c r="H13" s="4"/>
    </row>
    <row r="14" spans="1:10" ht="15" x14ac:dyDescent="0.2">
      <c r="A14" s="82"/>
      <c r="B14" s="82"/>
      <c r="C14" s="82"/>
      <c r="D14" s="82"/>
      <c r="E14" s="82"/>
      <c r="F14" s="82"/>
      <c r="G14" s="4"/>
      <c r="H14" s="4"/>
    </row>
    <row r="15" spans="1:10" ht="15" x14ac:dyDescent="0.2">
      <c r="A15" s="82"/>
      <c r="B15" s="82"/>
      <c r="C15" s="82"/>
      <c r="D15" s="82"/>
      <c r="E15" s="82"/>
      <c r="F15" s="82"/>
      <c r="G15" s="4"/>
      <c r="H15" s="4"/>
    </row>
    <row r="16" spans="1:10" ht="15" x14ac:dyDescent="0.2">
      <c r="A16" s="82"/>
      <c r="B16" s="82"/>
      <c r="C16" s="82"/>
      <c r="D16" s="82"/>
      <c r="E16" s="82"/>
      <c r="F16" s="82"/>
      <c r="G16" s="4"/>
      <c r="H16" s="4"/>
    </row>
    <row r="17" spans="1:8" ht="15" x14ac:dyDescent="0.2">
      <c r="A17" s="82"/>
      <c r="B17" s="82"/>
      <c r="C17" s="82"/>
      <c r="D17" s="82"/>
      <c r="E17" s="82"/>
      <c r="F17" s="82"/>
      <c r="G17" s="4"/>
      <c r="H17" s="4"/>
    </row>
    <row r="18" spans="1:8" ht="15" x14ac:dyDescent="0.2">
      <c r="A18" s="82"/>
      <c r="B18" s="82"/>
      <c r="C18" s="82"/>
      <c r="D18" s="82"/>
      <c r="E18" s="82"/>
      <c r="F18" s="82"/>
      <c r="G18" s="4"/>
      <c r="H18" s="4"/>
    </row>
    <row r="19" spans="1:8" ht="15" x14ac:dyDescent="0.2">
      <c r="A19" s="82"/>
      <c r="B19" s="82"/>
      <c r="C19" s="82"/>
      <c r="D19" s="82"/>
      <c r="E19" s="82"/>
      <c r="F19" s="82"/>
      <c r="G19" s="4"/>
      <c r="H19" s="4"/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2">
      <c r="A32" s="82"/>
      <c r="B32" s="82"/>
      <c r="C32" s="82"/>
      <c r="D32" s="82"/>
      <c r="E32" s="82"/>
      <c r="F32" s="82"/>
      <c r="G32" s="4"/>
      <c r="H32" s="4"/>
    </row>
    <row r="33" spans="1:9" ht="15" x14ac:dyDescent="0.2">
      <c r="A33" s="82"/>
      <c r="B33" s="82"/>
      <c r="C33" s="82"/>
      <c r="D33" s="82"/>
      <c r="E33" s="82"/>
      <c r="F33" s="82"/>
      <c r="G33" s="4"/>
      <c r="H33" s="4"/>
    </row>
    <row r="34" spans="1:9" ht="15" x14ac:dyDescent="0.3">
      <c r="A34" s="82"/>
      <c r="B34" s="94"/>
      <c r="C34" s="94"/>
      <c r="D34" s="94"/>
      <c r="E34" s="94"/>
      <c r="F34" s="94" t="s">
        <v>333</v>
      </c>
      <c r="G34" s="81">
        <f>SUM(G9:G33)</f>
        <v>0</v>
      </c>
      <c r="H34" s="81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77"/>
      <c r="I35" s="177"/>
    </row>
    <row r="36" spans="1:9" ht="15" x14ac:dyDescent="0.3">
      <c r="A36" s="209" t="s">
        <v>381</v>
      </c>
      <c r="B36" s="209"/>
      <c r="C36" s="208"/>
      <c r="D36" s="208"/>
      <c r="E36" s="208"/>
      <c r="F36" s="208"/>
      <c r="G36" s="208"/>
      <c r="H36" s="177"/>
      <c r="I36" s="177"/>
    </row>
    <row r="37" spans="1:9" ht="15" x14ac:dyDescent="0.3">
      <c r="A37" s="209" t="s">
        <v>332</v>
      </c>
      <c r="B37" s="209"/>
      <c r="C37" s="208"/>
      <c r="D37" s="208"/>
      <c r="E37" s="208"/>
      <c r="F37" s="208"/>
      <c r="G37" s="208"/>
      <c r="H37" s="177"/>
      <c r="I37" s="177"/>
    </row>
    <row r="38" spans="1:9" ht="15" x14ac:dyDescent="0.3">
      <c r="A38" s="209"/>
      <c r="B38" s="209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9"/>
      <c r="B39" s="209"/>
      <c r="C39" s="177"/>
      <c r="D39" s="177"/>
      <c r="E39" s="177"/>
      <c r="F39" s="177"/>
      <c r="G39" s="177"/>
      <c r="H39" s="177"/>
      <c r="I39" s="177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400</v>
      </c>
      <c r="D44" s="183"/>
      <c r="E44" s="208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265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139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9"/>
  <sheetViews>
    <sheetView view="pageBreakPreview" topLeftCell="B38" zoomScale="85" zoomScaleSheetLayoutView="85" workbookViewId="0">
      <selection activeCell="D42" sqref="D42"/>
    </sheetView>
  </sheetViews>
  <sheetFormatPr defaultRowHeight="12.75" x14ac:dyDescent="0.2"/>
  <cols>
    <col min="1" max="1" width="5.42578125" style="446" customWidth="1"/>
    <col min="2" max="2" width="19.140625" style="446" bestFit="1" customWidth="1"/>
    <col min="3" max="3" width="23.42578125" style="446" customWidth="1"/>
    <col min="4" max="4" width="28.140625" style="446" bestFit="1" customWidth="1"/>
    <col min="5" max="5" width="16.85546875" style="446" customWidth="1"/>
    <col min="6" max="6" width="13.140625" style="446" customWidth="1"/>
    <col min="7" max="7" width="17" style="446" customWidth="1"/>
    <col min="8" max="8" width="13.7109375" style="446" customWidth="1"/>
    <col min="9" max="9" width="19.42578125" style="446" bestFit="1" customWidth="1"/>
    <col min="10" max="10" width="18.5703125" style="446" bestFit="1" customWidth="1"/>
    <col min="11" max="11" width="16.7109375" style="446" customWidth="1"/>
    <col min="12" max="12" width="17.7109375" style="446" customWidth="1"/>
    <col min="13" max="13" width="12.85546875" style="446" customWidth="1"/>
    <col min="14" max="16384" width="9.140625" style="446"/>
  </cols>
  <sheetData>
    <row r="2" spans="1:13" ht="15" x14ac:dyDescent="0.3">
      <c r="A2" s="491" t="s">
        <v>473</v>
      </c>
      <c r="B2" s="491"/>
      <c r="C2" s="491"/>
      <c r="D2" s="491"/>
      <c r="E2" s="491"/>
      <c r="F2" s="464"/>
      <c r="G2" s="72"/>
      <c r="H2" s="72"/>
      <c r="I2" s="72"/>
      <c r="J2" s="72"/>
      <c r="K2" s="462"/>
      <c r="L2" s="463"/>
      <c r="M2" s="463" t="s">
        <v>109</v>
      </c>
    </row>
    <row r="3" spans="1:13" ht="15" x14ac:dyDescent="0.3">
      <c r="A3" s="71" t="s">
        <v>140</v>
      </c>
      <c r="B3" s="71"/>
      <c r="C3" s="71"/>
      <c r="D3" s="72"/>
      <c r="E3" s="72"/>
      <c r="F3" s="72"/>
      <c r="G3" s="72"/>
      <c r="H3" s="72"/>
      <c r="I3" s="72"/>
      <c r="J3" s="72"/>
      <c r="K3" s="462"/>
      <c r="L3" s="484" t="str">
        <f>'ფორმა N1'!L2</f>
        <v>1.01.20-31.12.20</v>
      </c>
      <c r="M3" s="484"/>
    </row>
    <row r="4" spans="1:13" ht="1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462"/>
      <c r="L4" s="462"/>
      <c r="M4" s="462"/>
    </row>
    <row r="5" spans="1:13" ht="15" x14ac:dyDescent="0.3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5" x14ac:dyDescent="0.3">
      <c r="A6" s="392">
        <f>'ფორმა N1'!A5</f>
        <v>0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5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5" x14ac:dyDescent="0.2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73"/>
      <c r="L8" s="73"/>
      <c r="M8" s="73"/>
    </row>
    <row r="9" spans="1:13" ht="45" x14ac:dyDescent="0.2">
      <c r="A9" s="465" t="s">
        <v>64</v>
      </c>
      <c r="B9" s="465" t="s">
        <v>479</v>
      </c>
      <c r="C9" s="465" t="s">
        <v>446</v>
      </c>
      <c r="D9" s="465" t="s">
        <v>447</v>
      </c>
      <c r="E9" s="465" t="s">
        <v>448</v>
      </c>
      <c r="F9" s="465" t="s">
        <v>449</v>
      </c>
      <c r="G9" s="465" t="s">
        <v>450</v>
      </c>
      <c r="H9" s="465" t="s">
        <v>451</v>
      </c>
      <c r="I9" s="465" t="s">
        <v>452</v>
      </c>
      <c r="J9" s="465" t="s">
        <v>453</v>
      </c>
      <c r="K9" s="465" t="s">
        <v>454</v>
      </c>
      <c r="L9" s="465" t="s">
        <v>455</v>
      </c>
      <c r="M9" s="465" t="s">
        <v>311</v>
      </c>
    </row>
    <row r="10" spans="1:13" ht="189" x14ac:dyDescent="0.3">
      <c r="A10" s="93">
        <v>1</v>
      </c>
      <c r="B10" s="443" t="s">
        <v>517</v>
      </c>
      <c r="C10" s="443" t="s">
        <v>696</v>
      </c>
      <c r="D10" s="443" t="s">
        <v>655</v>
      </c>
      <c r="E10" s="444" t="s">
        <v>656</v>
      </c>
      <c r="F10" s="445" t="s">
        <v>639</v>
      </c>
      <c r="G10" s="443" t="s">
        <v>697</v>
      </c>
      <c r="H10" s="443">
        <v>1</v>
      </c>
      <c r="I10" s="445" t="s">
        <v>639</v>
      </c>
      <c r="J10" s="443" t="s">
        <v>698</v>
      </c>
      <c r="K10" s="443" t="s">
        <v>699</v>
      </c>
      <c r="L10" s="443">
        <v>289</v>
      </c>
      <c r="M10" s="443">
        <v>289</v>
      </c>
    </row>
    <row r="11" spans="1:13" ht="189" x14ac:dyDescent="0.3">
      <c r="A11" s="93">
        <v>2</v>
      </c>
      <c r="B11" s="443" t="s">
        <v>700</v>
      </c>
      <c r="C11" s="443" t="s">
        <v>696</v>
      </c>
      <c r="D11" s="443" t="s">
        <v>642</v>
      </c>
      <c r="E11" s="443">
        <v>205075014</v>
      </c>
      <c r="F11" s="445" t="s">
        <v>639</v>
      </c>
      <c r="G11" s="443" t="s">
        <v>701</v>
      </c>
      <c r="H11" s="443">
        <v>1</v>
      </c>
      <c r="I11" s="445" t="s">
        <v>639</v>
      </c>
      <c r="J11" s="443" t="s">
        <v>698</v>
      </c>
      <c r="K11" s="443" t="s">
        <v>702</v>
      </c>
      <c r="L11" s="443">
        <v>990</v>
      </c>
      <c r="M11" s="443">
        <v>990</v>
      </c>
    </row>
    <row r="12" spans="1:13" ht="189" x14ac:dyDescent="0.3">
      <c r="A12" s="93">
        <v>3</v>
      </c>
      <c r="B12" s="443" t="s">
        <v>703</v>
      </c>
      <c r="C12" s="443" t="s">
        <v>704</v>
      </c>
      <c r="D12" s="443" t="s">
        <v>649</v>
      </c>
      <c r="E12" s="443">
        <v>404379294</v>
      </c>
      <c r="F12" s="445" t="s">
        <v>639</v>
      </c>
      <c r="G12" s="443" t="s">
        <v>705</v>
      </c>
      <c r="H12" s="443">
        <v>10000</v>
      </c>
      <c r="I12" s="445" t="s">
        <v>639</v>
      </c>
      <c r="J12" s="443" t="s">
        <v>698</v>
      </c>
      <c r="K12" s="443" t="s">
        <v>706</v>
      </c>
      <c r="L12" s="443">
        <f>2386/10000</f>
        <v>0.23860000000000001</v>
      </c>
      <c r="M12" s="443">
        <v>2386</v>
      </c>
    </row>
    <row r="13" spans="1:13" ht="189" x14ac:dyDescent="0.3">
      <c r="A13" s="93">
        <v>4</v>
      </c>
      <c r="B13" s="443" t="s">
        <v>703</v>
      </c>
      <c r="C13" s="443" t="s">
        <v>696</v>
      </c>
      <c r="D13" s="443" t="s">
        <v>655</v>
      </c>
      <c r="E13" s="444" t="s">
        <v>656</v>
      </c>
      <c r="F13" s="445" t="s">
        <v>639</v>
      </c>
      <c r="G13" s="443" t="s">
        <v>707</v>
      </c>
      <c r="H13" s="443">
        <v>1</v>
      </c>
      <c r="I13" s="445" t="s">
        <v>639</v>
      </c>
      <c r="J13" s="443" t="s">
        <v>698</v>
      </c>
      <c r="K13" s="443" t="s">
        <v>708</v>
      </c>
      <c r="L13" s="443">
        <v>1155</v>
      </c>
      <c r="M13" s="443">
        <v>1155</v>
      </c>
    </row>
    <row r="14" spans="1:13" ht="189" x14ac:dyDescent="0.3">
      <c r="A14" s="93">
        <v>5</v>
      </c>
      <c r="B14" s="443" t="s">
        <v>709</v>
      </c>
      <c r="C14" s="443" t="s">
        <v>696</v>
      </c>
      <c r="D14" s="443" t="s">
        <v>642</v>
      </c>
      <c r="E14" s="443">
        <v>205075014</v>
      </c>
      <c r="F14" s="445" t="s">
        <v>639</v>
      </c>
      <c r="G14" s="443" t="s">
        <v>710</v>
      </c>
      <c r="H14" s="443">
        <v>1</v>
      </c>
      <c r="I14" s="445" t="s">
        <v>639</v>
      </c>
      <c r="J14" s="443" t="s">
        <v>698</v>
      </c>
      <c r="K14" s="443" t="s">
        <v>701</v>
      </c>
      <c r="L14" s="443">
        <v>990</v>
      </c>
      <c r="M14" s="443">
        <v>990</v>
      </c>
    </row>
    <row r="15" spans="1:13" ht="189" x14ac:dyDescent="0.3">
      <c r="A15" s="93">
        <v>6</v>
      </c>
      <c r="B15" s="443" t="s">
        <v>711</v>
      </c>
      <c r="C15" s="443" t="s">
        <v>696</v>
      </c>
      <c r="D15" s="443" t="s">
        <v>655</v>
      </c>
      <c r="E15" s="444" t="s">
        <v>656</v>
      </c>
      <c r="F15" s="445" t="s">
        <v>639</v>
      </c>
      <c r="G15" s="443" t="s">
        <v>712</v>
      </c>
      <c r="H15" s="443">
        <v>1</v>
      </c>
      <c r="I15" s="445" t="s">
        <v>639</v>
      </c>
      <c r="J15" s="443" t="s">
        <v>698</v>
      </c>
      <c r="K15" s="443" t="s">
        <v>713</v>
      </c>
      <c r="L15" s="443">
        <v>1226</v>
      </c>
      <c r="M15" s="443">
        <v>1226</v>
      </c>
    </row>
    <row r="16" spans="1:13" ht="189" x14ac:dyDescent="0.3">
      <c r="A16" s="93">
        <v>7</v>
      </c>
      <c r="B16" s="443" t="s">
        <v>714</v>
      </c>
      <c r="C16" s="443" t="s">
        <v>696</v>
      </c>
      <c r="D16" s="443" t="s">
        <v>642</v>
      </c>
      <c r="E16" s="443">
        <v>205075014</v>
      </c>
      <c r="F16" s="445" t="s">
        <v>639</v>
      </c>
      <c r="G16" s="443" t="s">
        <v>715</v>
      </c>
      <c r="H16" s="443">
        <v>1</v>
      </c>
      <c r="I16" s="445" t="s">
        <v>639</v>
      </c>
      <c r="J16" s="443" t="s">
        <v>698</v>
      </c>
      <c r="K16" s="443" t="s">
        <v>710</v>
      </c>
      <c r="L16" s="443">
        <v>990</v>
      </c>
      <c r="M16" s="443">
        <v>990</v>
      </c>
    </row>
    <row r="17" spans="1:13" ht="189" x14ac:dyDescent="0.3">
      <c r="A17" s="93">
        <v>8</v>
      </c>
      <c r="B17" s="443" t="s">
        <v>716</v>
      </c>
      <c r="C17" s="443" t="s">
        <v>696</v>
      </c>
      <c r="D17" s="443" t="s">
        <v>642</v>
      </c>
      <c r="E17" s="443">
        <v>205075014</v>
      </c>
      <c r="F17" s="445" t="s">
        <v>639</v>
      </c>
      <c r="G17" s="443" t="s">
        <v>717</v>
      </c>
      <c r="H17" s="443">
        <v>1</v>
      </c>
      <c r="I17" s="445" t="s">
        <v>639</v>
      </c>
      <c r="J17" s="443" t="s">
        <v>698</v>
      </c>
      <c r="K17" s="443" t="s">
        <v>715</v>
      </c>
      <c r="L17" s="443">
        <v>990</v>
      </c>
      <c r="M17" s="443">
        <v>990</v>
      </c>
    </row>
    <row r="18" spans="1:13" ht="189" x14ac:dyDescent="0.3">
      <c r="A18" s="93">
        <v>9</v>
      </c>
      <c r="B18" s="443" t="s">
        <v>718</v>
      </c>
      <c r="C18" s="443" t="s">
        <v>719</v>
      </c>
      <c r="D18" s="443" t="s">
        <v>720</v>
      </c>
      <c r="E18" s="443">
        <v>405359295</v>
      </c>
      <c r="F18" s="445" t="s">
        <v>639</v>
      </c>
      <c r="G18" s="443" t="s">
        <v>705</v>
      </c>
      <c r="H18" s="443">
        <f>18*3</f>
        <v>54</v>
      </c>
      <c r="I18" s="443" t="s">
        <v>721</v>
      </c>
      <c r="J18" s="443" t="s">
        <v>722</v>
      </c>
      <c r="K18" s="443" t="s">
        <v>723</v>
      </c>
      <c r="L18" s="443">
        <f>M18/H18</f>
        <v>234.07888888888886</v>
      </c>
      <c r="M18" s="443">
        <f>17640.26-5000</f>
        <v>12640.259999999998</v>
      </c>
    </row>
    <row r="19" spans="1:13" ht="189" x14ac:dyDescent="0.3">
      <c r="A19" s="93">
        <v>10</v>
      </c>
      <c r="B19" s="443" t="s">
        <v>718</v>
      </c>
      <c r="C19" s="443" t="s">
        <v>724</v>
      </c>
      <c r="D19" s="443" t="s">
        <v>720</v>
      </c>
      <c r="E19" s="443">
        <v>405359295</v>
      </c>
      <c r="F19" s="445" t="s">
        <v>639</v>
      </c>
      <c r="G19" s="443" t="s">
        <v>705</v>
      </c>
      <c r="H19" s="443">
        <v>1</v>
      </c>
      <c r="I19" s="445" t="s">
        <v>639</v>
      </c>
      <c r="J19" s="443" t="s">
        <v>698</v>
      </c>
      <c r="K19" s="443" t="s">
        <v>725</v>
      </c>
      <c r="L19" s="443">
        <v>5000</v>
      </c>
      <c r="M19" s="443">
        <v>5000</v>
      </c>
    </row>
    <row r="20" spans="1:13" ht="189" x14ac:dyDescent="0.3">
      <c r="A20" s="93">
        <v>11</v>
      </c>
      <c r="B20" s="443" t="s">
        <v>718</v>
      </c>
      <c r="C20" s="443" t="s">
        <v>726</v>
      </c>
      <c r="D20" s="443" t="s">
        <v>727</v>
      </c>
      <c r="E20" s="443">
        <v>211390172</v>
      </c>
      <c r="F20" s="445" t="s">
        <v>639</v>
      </c>
      <c r="G20" s="443" t="s">
        <v>705</v>
      </c>
      <c r="H20" s="443">
        <v>144</v>
      </c>
      <c r="I20" s="443" t="s">
        <v>721</v>
      </c>
      <c r="J20" s="443" t="s">
        <v>722</v>
      </c>
      <c r="K20" s="443" t="s">
        <v>728</v>
      </c>
      <c r="L20" s="443">
        <f>M20/H20</f>
        <v>174.25895833333334</v>
      </c>
      <c r="M20" s="443">
        <f>22501.29+2592</f>
        <v>25093.29</v>
      </c>
    </row>
    <row r="21" spans="1:13" ht="189" x14ac:dyDescent="0.3">
      <c r="A21" s="93">
        <v>12</v>
      </c>
      <c r="B21" s="443" t="s">
        <v>587</v>
      </c>
      <c r="C21" s="443" t="s">
        <v>696</v>
      </c>
      <c r="D21" s="443" t="s">
        <v>642</v>
      </c>
      <c r="E21" s="443">
        <v>205075014</v>
      </c>
      <c r="F21" s="445" t="s">
        <v>639</v>
      </c>
      <c r="G21" s="443" t="s">
        <v>729</v>
      </c>
      <c r="H21" s="443">
        <v>1</v>
      </c>
      <c r="I21" s="445" t="s">
        <v>639</v>
      </c>
      <c r="J21" s="443" t="s">
        <v>698</v>
      </c>
      <c r="K21" s="443" t="s">
        <v>717</v>
      </c>
      <c r="L21" s="443">
        <v>990</v>
      </c>
      <c r="M21" s="443">
        <v>990</v>
      </c>
    </row>
    <row r="22" spans="1:13" ht="189" x14ac:dyDescent="0.3">
      <c r="A22" s="93">
        <v>13</v>
      </c>
      <c r="B22" s="443" t="s">
        <v>730</v>
      </c>
      <c r="C22" s="443" t="s">
        <v>731</v>
      </c>
      <c r="D22" s="443" t="s">
        <v>732</v>
      </c>
      <c r="E22" s="443">
        <v>405248129</v>
      </c>
      <c r="F22" s="445" t="s">
        <v>639</v>
      </c>
      <c r="G22" s="443" t="s">
        <v>705</v>
      </c>
      <c r="H22" s="443">
        <f>36+18</f>
        <v>54</v>
      </c>
      <c r="I22" s="443" t="s">
        <v>514</v>
      </c>
      <c r="J22" s="443" t="s">
        <v>722</v>
      </c>
      <c r="K22" s="443" t="s">
        <v>733</v>
      </c>
      <c r="L22" s="443">
        <f t="shared" ref="L22:L27" si="0">M22/H22</f>
        <v>39.666666666666664</v>
      </c>
      <c r="M22" s="443">
        <f>1428+714</f>
        <v>2142</v>
      </c>
    </row>
    <row r="23" spans="1:13" ht="189" x14ac:dyDescent="0.3">
      <c r="A23" s="93">
        <v>14</v>
      </c>
      <c r="B23" s="443" t="s">
        <v>730</v>
      </c>
      <c r="C23" s="443" t="s">
        <v>719</v>
      </c>
      <c r="D23" s="443" t="s">
        <v>720</v>
      </c>
      <c r="E23" s="443">
        <v>405359295</v>
      </c>
      <c r="F23" s="445" t="s">
        <v>639</v>
      </c>
      <c r="G23" s="443" t="s">
        <v>705</v>
      </c>
      <c r="H23" s="443">
        <v>30.8</v>
      </c>
      <c r="I23" s="445" t="s">
        <v>734</v>
      </c>
      <c r="J23" s="443" t="s">
        <v>722</v>
      </c>
      <c r="K23" s="443" t="s">
        <v>735</v>
      </c>
      <c r="L23" s="443">
        <f t="shared" si="0"/>
        <v>242.30714285714288</v>
      </c>
      <c r="M23" s="443">
        <v>7463.06</v>
      </c>
    </row>
    <row r="24" spans="1:13" ht="189" x14ac:dyDescent="0.3">
      <c r="A24" s="93">
        <v>15</v>
      </c>
      <c r="B24" s="443" t="s">
        <v>730</v>
      </c>
      <c r="C24" s="443" t="s">
        <v>719</v>
      </c>
      <c r="D24" s="443" t="s">
        <v>720</v>
      </c>
      <c r="E24" s="443">
        <v>405359295</v>
      </c>
      <c r="F24" s="445" t="s">
        <v>639</v>
      </c>
      <c r="G24" s="443" t="s">
        <v>705</v>
      </c>
      <c r="H24" s="443">
        <v>27</v>
      </c>
      <c r="I24" s="445" t="s">
        <v>736</v>
      </c>
      <c r="J24" s="443" t="s">
        <v>722</v>
      </c>
      <c r="K24" s="443" t="s">
        <v>735</v>
      </c>
      <c r="L24" s="443">
        <f t="shared" si="0"/>
        <v>215.4285185185185</v>
      </c>
      <c r="M24" s="443">
        <v>5816.57</v>
      </c>
    </row>
    <row r="25" spans="1:13" ht="189" x14ac:dyDescent="0.3">
      <c r="A25" s="93">
        <v>16</v>
      </c>
      <c r="B25" s="443" t="s">
        <v>588</v>
      </c>
      <c r="C25" s="445" t="s">
        <v>737</v>
      </c>
      <c r="D25" s="443" t="s">
        <v>679</v>
      </c>
      <c r="E25" s="443">
        <v>204873388</v>
      </c>
      <c r="F25" s="445" t="s">
        <v>639</v>
      </c>
      <c r="G25" s="443" t="s">
        <v>705</v>
      </c>
      <c r="H25" s="443">
        <v>2</v>
      </c>
      <c r="I25" s="443" t="s">
        <v>514</v>
      </c>
      <c r="J25" s="443" t="s">
        <v>698</v>
      </c>
      <c r="K25" s="443" t="s">
        <v>735</v>
      </c>
      <c r="L25" s="443">
        <f t="shared" si="0"/>
        <v>5797.01</v>
      </c>
      <c r="M25" s="443">
        <v>11594.02</v>
      </c>
    </row>
    <row r="26" spans="1:13" ht="189" x14ac:dyDescent="0.3">
      <c r="A26" s="93">
        <v>17</v>
      </c>
      <c r="B26" s="443" t="s">
        <v>588</v>
      </c>
      <c r="C26" s="445" t="s">
        <v>737</v>
      </c>
      <c r="D26" s="443" t="s">
        <v>679</v>
      </c>
      <c r="E26" s="443">
        <v>204873388</v>
      </c>
      <c r="F26" s="445" t="s">
        <v>639</v>
      </c>
      <c r="G26" s="443" t="s">
        <v>705</v>
      </c>
      <c r="H26" s="443">
        <v>1</v>
      </c>
      <c r="I26" s="443" t="s">
        <v>514</v>
      </c>
      <c r="J26" s="443" t="s">
        <v>698</v>
      </c>
      <c r="K26" s="443" t="s">
        <v>735</v>
      </c>
      <c r="L26" s="443">
        <f t="shared" si="0"/>
        <v>2717.34</v>
      </c>
      <c r="M26" s="443">
        <v>2717.34</v>
      </c>
    </row>
    <row r="27" spans="1:13" ht="189" x14ac:dyDescent="0.3">
      <c r="A27" s="93">
        <v>18</v>
      </c>
      <c r="B27" s="443" t="s">
        <v>588</v>
      </c>
      <c r="C27" s="445" t="s">
        <v>737</v>
      </c>
      <c r="D27" s="443" t="s">
        <v>679</v>
      </c>
      <c r="E27" s="443">
        <v>204873388</v>
      </c>
      <c r="F27" s="445" t="s">
        <v>639</v>
      </c>
      <c r="G27" s="443" t="s">
        <v>705</v>
      </c>
      <c r="H27" s="443">
        <v>5</v>
      </c>
      <c r="I27" s="443" t="s">
        <v>514</v>
      </c>
      <c r="J27" s="443" t="s">
        <v>698</v>
      </c>
      <c r="K27" s="443" t="s">
        <v>735</v>
      </c>
      <c r="L27" s="443">
        <f t="shared" si="0"/>
        <v>3079.66</v>
      </c>
      <c r="M27" s="443">
        <v>15398.3</v>
      </c>
    </row>
    <row r="28" spans="1:13" ht="189" x14ac:dyDescent="0.3">
      <c r="A28" s="93">
        <v>19</v>
      </c>
      <c r="B28" s="346" t="s">
        <v>588</v>
      </c>
      <c r="C28" s="442" t="s">
        <v>738</v>
      </c>
      <c r="D28" s="443" t="s">
        <v>679</v>
      </c>
      <c r="E28" s="443">
        <v>204873388</v>
      </c>
      <c r="F28" s="445" t="s">
        <v>639</v>
      </c>
      <c r="G28" s="93" t="s">
        <v>659</v>
      </c>
      <c r="H28" s="93"/>
      <c r="I28" s="93"/>
      <c r="J28" s="93"/>
      <c r="K28" s="451"/>
      <c r="L28" s="451"/>
      <c r="M28" s="93">
        <v>10874.17</v>
      </c>
    </row>
    <row r="29" spans="1:13" ht="189" x14ac:dyDescent="0.3">
      <c r="A29" s="93">
        <v>20</v>
      </c>
      <c r="B29" s="346" t="s">
        <v>595</v>
      </c>
      <c r="C29" s="442" t="s">
        <v>648</v>
      </c>
      <c r="D29" s="443" t="s">
        <v>679</v>
      </c>
      <c r="E29" s="443">
        <v>204873388</v>
      </c>
      <c r="F29" s="445" t="s">
        <v>639</v>
      </c>
      <c r="G29" s="93"/>
      <c r="H29" s="93"/>
      <c r="I29" s="445" t="s">
        <v>639</v>
      </c>
      <c r="J29" s="93"/>
      <c r="K29" s="451"/>
      <c r="L29" s="451"/>
      <c r="M29" s="93">
        <f>6524.5-7.64</f>
        <v>6516.86</v>
      </c>
    </row>
    <row r="30" spans="1:13" ht="15.75" x14ac:dyDescent="0.3">
      <c r="A30" s="93">
        <v>21</v>
      </c>
      <c r="B30" s="346" t="s">
        <v>766</v>
      </c>
      <c r="C30" s="442" t="s">
        <v>648</v>
      </c>
      <c r="D30" s="443" t="s">
        <v>649</v>
      </c>
      <c r="E30" s="443">
        <v>404379294</v>
      </c>
      <c r="F30" s="93"/>
      <c r="G30" s="93"/>
      <c r="H30" s="93">
        <v>2562</v>
      </c>
      <c r="I30" s="93"/>
      <c r="J30" s="93" t="s">
        <v>644</v>
      </c>
      <c r="K30" s="451"/>
      <c r="L30" s="452">
        <v>0.08</v>
      </c>
      <c r="M30" s="93">
        <v>205</v>
      </c>
    </row>
    <row r="31" spans="1:13" ht="189" x14ac:dyDescent="0.3">
      <c r="A31" s="93">
        <v>22</v>
      </c>
      <c r="B31" s="346" t="s">
        <v>629</v>
      </c>
      <c r="C31" s="442" t="s">
        <v>648</v>
      </c>
      <c r="D31" s="443" t="s">
        <v>679</v>
      </c>
      <c r="E31" s="443">
        <v>204873388</v>
      </c>
      <c r="F31" s="445" t="s">
        <v>639</v>
      </c>
      <c r="G31" s="93"/>
      <c r="H31" s="93"/>
      <c r="I31" s="93"/>
      <c r="J31" s="93"/>
      <c r="K31" s="451"/>
      <c r="L31" s="451"/>
      <c r="M31" s="93">
        <v>37.340000000000003</v>
      </c>
    </row>
    <row r="32" spans="1:13" ht="189" x14ac:dyDescent="0.3">
      <c r="A32" s="93">
        <v>23</v>
      </c>
      <c r="B32" s="346" t="s">
        <v>659</v>
      </c>
      <c r="C32" s="443" t="s">
        <v>696</v>
      </c>
      <c r="D32" s="443" t="s">
        <v>642</v>
      </c>
      <c r="E32" s="443">
        <v>205075014</v>
      </c>
      <c r="F32" s="445" t="s">
        <v>639</v>
      </c>
      <c r="G32" s="443"/>
      <c r="H32" s="443">
        <v>2</v>
      </c>
      <c r="I32" s="445" t="s">
        <v>639</v>
      </c>
      <c r="J32" s="443" t="s">
        <v>698</v>
      </c>
      <c r="K32" s="443"/>
      <c r="L32" s="443">
        <v>990</v>
      </c>
      <c r="M32" s="443">
        <f>H32*L32</f>
        <v>1980</v>
      </c>
    </row>
    <row r="33" spans="1:13" ht="15.75" x14ac:dyDescent="0.3">
      <c r="A33" s="93">
        <v>24</v>
      </c>
      <c r="B33" s="346" t="s">
        <v>766</v>
      </c>
      <c r="C33" s="442" t="s">
        <v>648</v>
      </c>
      <c r="D33" s="443" t="s">
        <v>649</v>
      </c>
      <c r="E33" s="443">
        <v>404379294</v>
      </c>
      <c r="F33" s="93"/>
      <c r="G33" s="93"/>
      <c r="H33" s="93">
        <v>1</v>
      </c>
      <c r="I33" s="93"/>
      <c r="J33" s="93" t="s">
        <v>644</v>
      </c>
      <c r="K33" s="451"/>
      <c r="L33" s="452">
        <v>30</v>
      </c>
      <c r="M33" s="93">
        <f>H33*L33</f>
        <v>30</v>
      </c>
    </row>
    <row r="34" spans="1:13" ht="15.75" x14ac:dyDescent="0.3">
      <c r="A34" s="93">
        <v>25</v>
      </c>
      <c r="B34" s="346" t="s">
        <v>766</v>
      </c>
      <c r="C34" s="442" t="s">
        <v>648</v>
      </c>
      <c r="D34" s="443" t="s">
        <v>649</v>
      </c>
      <c r="E34" s="443">
        <v>404379294</v>
      </c>
      <c r="F34" s="93"/>
      <c r="G34" s="93"/>
      <c r="H34" s="93">
        <v>5</v>
      </c>
      <c r="I34" s="453"/>
      <c r="J34" s="93" t="s">
        <v>644</v>
      </c>
      <c r="K34" s="451"/>
      <c r="L34" s="452">
        <v>15</v>
      </c>
      <c r="M34" s="93">
        <f t="shared" ref="M34:M35" si="1">H34*L34</f>
        <v>75</v>
      </c>
    </row>
    <row r="35" spans="1:13" ht="15.75" x14ac:dyDescent="0.3">
      <c r="A35" s="93">
        <v>26</v>
      </c>
      <c r="B35" s="346" t="s">
        <v>766</v>
      </c>
      <c r="C35" s="442" t="s">
        <v>648</v>
      </c>
      <c r="D35" s="443" t="s">
        <v>649</v>
      </c>
      <c r="E35" s="443">
        <v>404379294</v>
      </c>
      <c r="F35" s="93"/>
      <c r="G35" s="93"/>
      <c r="H35" s="93">
        <v>1</v>
      </c>
      <c r="I35" s="453"/>
      <c r="J35" s="93" t="s">
        <v>644</v>
      </c>
      <c r="K35" s="451"/>
      <c r="L35" s="452">
        <v>165</v>
      </c>
      <c r="M35" s="93">
        <f t="shared" si="1"/>
        <v>165</v>
      </c>
    </row>
    <row r="36" spans="1:13" ht="15.75" x14ac:dyDescent="0.3">
      <c r="A36" s="93">
        <v>27</v>
      </c>
      <c r="B36" s="346" t="s">
        <v>766</v>
      </c>
      <c r="C36" s="442" t="s">
        <v>347</v>
      </c>
      <c r="D36" s="443" t="s">
        <v>649</v>
      </c>
      <c r="E36" s="443">
        <v>404379294</v>
      </c>
      <c r="F36" s="93"/>
      <c r="G36" s="93"/>
      <c r="H36" s="93">
        <v>70</v>
      </c>
      <c r="I36" s="93" t="s">
        <v>739</v>
      </c>
      <c r="J36" s="93" t="s">
        <v>644</v>
      </c>
      <c r="K36" s="451"/>
      <c r="L36" s="452">
        <v>1</v>
      </c>
      <c r="M36" s="93">
        <f t="shared" ref="M36:M40" si="2">H36*L36</f>
        <v>70</v>
      </c>
    </row>
    <row r="37" spans="1:13" ht="15.75" x14ac:dyDescent="0.3">
      <c r="A37" s="93">
        <v>28</v>
      </c>
      <c r="B37" s="346" t="s">
        <v>766</v>
      </c>
      <c r="C37" s="442" t="s">
        <v>347</v>
      </c>
      <c r="D37" s="443" t="s">
        <v>649</v>
      </c>
      <c r="E37" s="443">
        <v>404379294</v>
      </c>
      <c r="F37" s="93"/>
      <c r="G37" s="93"/>
      <c r="H37" s="93">
        <v>18</v>
      </c>
      <c r="I37" s="93" t="s">
        <v>740</v>
      </c>
      <c r="J37" s="93" t="s">
        <v>644</v>
      </c>
      <c r="K37" s="451"/>
      <c r="L37" s="452">
        <v>50</v>
      </c>
      <c r="M37" s="93">
        <f t="shared" si="2"/>
        <v>900</v>
      </c>
    </row>
    <row r="38" spans="1:13" ht="30" x14ac:dyDescent="0.3">
      <c r="A38" s="93">
        <v>29</v>
      </c>
      <c r="B38" s="346" t="s">
        <v>766</v>
      </c>
      <c r="C38" s="442" t="s">
        <v>347</v>
      </c>
      <c r="D38" s="443" t="s">
        <v>649</v>
      </c>
      <c r="E38" s="443">
        <v>404379294</v>
      </c>
      <c r="F38" s="93"/>
      <c r="G38" s="93"/>
      <c r="H38" s="93">
        <v>10</v>
      </c>
      <c r="I38" s="93" t="s">
        <v>741</v>
      </c>
      <c r="J38" s="93" t="s">
        <v>644</v>
      </c>
      <c r="K38" s="451"/>
      <c r="L38" s="452">
        <v>28</v>
      </c>
      <c r="M38" s="93">
        <f t="shared" si="2"/>
        <v>280</v>
      </c>
    </row>
    <row r="39" spans="1:13" ht="30" x14ac:dyDescent="0.3">
      <c r="A39" s="93">
        <v>30</v>
      </c>
      <c r="B39" s="346" t="s">
        <v>766</v>
      </c>
      <c r="C39" s="442" t="s">
        <v>347</v>
      </c>
      <c r="D39" s="443" t="s">
        <v>649</v>
      </c>
      <c r="E39" s="443">
        <v>404379294</v>
      </c>
      <c r="F39" s="93"/>
      <c r="G39" s="93"/>
      <c r="H39" s="93">
        <v>2</v>
      </c>
      <c r="I39" s="93" t="s">
        <v>742</v>
      </c>
      <c r="J39" s="93" t="s">
        <v>644</v>
      </c>
      <c r="K39" s="451"/>
      <c r="L39" s="452">
        <v>85</v>
      </c>
      <c r="M39" s="93">
        <f t="shared" si="2"/>
        <v>170</v>
      </c>
    </row>
    <row r="40" spans="1:13" ht="30" x14ac:dyDescent="0.3">
      <c r="A40" s="93">
        <v>31</v>
      </c>
      <c r="B40" s="346" t="s">
        <v>766</v>
      </c>
      <c r="C40" s="442" t="s">
        <v>347</v>
      </c>
      <c r="D40" s="443" t="s">
        <v>649</v>
      </c>
      <c r="E40" s="443">
        <v>404379294</v>
      </c>
      <c r="F40" s="93"/>
      <c r="G40" s="93"/>
      <c r="H40" s="93">
        <v>1</v>
      </c>
      <c r="I40" s="93" t="s">
        <v>743</v>
      </c>
      <c r="J40" s="93" t="s">
        <v>644</v>
      </c>
      <c r="K40" s="451"/>
      <c r="L40" s="452">
        <v>180</v>
      </c>
      <c r="M40" s="93">
        <f t="shared" si="2"/>
        <v>180</v>
      </c>
    </row>
    <row r="41" spans="1:13" ht="15.75" x14ac:dyDescent="0.3">
      <c r="A41" s="93"/>
      <c r="B41" s="346"/>
      <c r="C41" s="442"/>
      <c r="D41" s="443"/>
      <c r="E41" s="443"/>
      <c r="F41" s="93"/>
      <c r="G41" s="93"/>
      <c r="H41" s="93"/>
      <c r="I41" s="93"/>
      <c r="J41" s="93"/>
      <c r="K41" s="451"/>
      <c r="L41" s="452"/>
      <c r="M41" s="93"/>
    </row>
    <row r="42" spans="1:13" ht="15.75" x14ac:dyDescent="0.3">
      <c r="A42" s="93"/>
      <c r="B42" s="346"/>
      <c r="C42" s="442"/>
      <c r="D42" s="443"/>
      <c r="E42" s="443"/>
      <c r="F42" s="93"/>
      <c r="G42" s="93"/>
      <c r="H42" s="93"/>
      <c r="I42" s="93"/>
      <c r="J42" s="93"/>
      <c r="K42" s="451"/>
      <c r="L42" s="452"/>
      <c r="M42" s="93"/>
    </row>
    <row r="43" spans="1:13" ht="15.75" x14ac:dyDescent="0.3">
      <c r="A43" s="93"/>
      <c r="B43" s="346"/>
      <c r="C43" s="442"/>
      <c r="D43" s="443"/>
      <c r="E43" s="443"/>
      <c r="F43" s="93"/>
      <c r="G43" s="93"/>
      <c r="H43" s="93"/>
      <c r="I43" s="93"/>
      <c r="J43" s="93"/>
      <c r="K43" s="451"/>
      <c r="L43" s="452"/>
      <c r="M43" s="93"/>
    </row>
    <row r="44" spans="1:13" ht="15.75" x14ac:dyDescent="0.3">
      <c r="A44" s="93"/>
      <c r="B44" s="346"/>
      <c r="C44" s="442"/>
      <c r="D44" s="443"/>
      <c r="E44" s="443"/>
      <c r="F44" s="93"/>
      <c r="G44" s="93"/>
      <c r="H44" s="93"/>
      <c r="I44" s="93"/>
      <c r="J44" s="93"/>
      <c r="K44" s="451"/>
      <c r="L44" s="452"/>
      <c r="M44" s="93"/>
    </row>
    <row r="45" spans="1:13" ht="15" x14ac:dyDescent="0.2">
      <c r="A45" s="93" t="s">
        <v>271</v>
      </c>
      <c r="B45" s="346"/>
      <c r="C45" s="442"/>
      <c r="D45" s="93"/>
      <c r="E45" s="93"/>
      <c r="F45" s="93"/>
      <c r="G45" s="93"/>
      <c r="H45" s="93"/>
      <c r="I45" s="93"/>
      <c r="J45" s="93"/>
      <c r="K45" s="451"/>
      <c r="L45" s="451"/>
      <c r="M45" s="93"/>
    </row>
    <row r="46" spans="1:13" ht="15" x14ac:dyDescent="0.3">
      <c r="A46" s="93"/>
      <c r="B46" s="346"/>
      <c r="C46" s="442"/>
      <c r="D46" s="466"/>
      <c r="E46" s="466"/>
      <c r="F46" s="466"/>
      <c r="G46" s="466"/>
      <c r="H46" s="93"/>
      <c r="I46" s="93"/>
      <c r="J46" s="93"/>
      <c r="K46" s="93" t="s">
        <v>456</v>
      </c>
      <c r="L46" s="467"/>
      <c r="M46" s="93">
        <f>SUM(M10:M45)</f>
        <v>119354.20999999999</v>
      </c>
    </row>
    <row r="47" spans="1:13" ht="15" x14ac:dyDescent="0.3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177"/>
    </row>
    <row r="48" spans="1:13" ht="15" x14ac:dyDescent="0.3">
      <c r="A48" s="209" t="s">
        <v>457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177"/>
    </row>
    <row r="49" spans="1:12" ht="15" x14ac:dyDescent="0.3">
      <c r="A49" s="209" t="s">
        <v>458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177"/>
    </row>
    <row r="50" spans="1:12" ht="15" x14ac:dyDescent="0.3">
      <c r="A50" s="194" t="s">
        <v>459</v>
      </c>
      <c r="B50" s="194"/>
      <c r="C50" s="209"/>
      <c r="D50" s="177"/>
      <c r="E50" s="177"/>
      <c r="F50" s="177"/>
      <c r="G50" s="177"/>
      <c r="H50" s="177"/>
      <c r="I50" s="177"/>
      <c r="J50" s="177"/>
      <c r="K50" s="177"/>
      <c r="L50" s="177"/>
    </row>
    <row r="51" spans="1:12" ht="15" x14ac:dyDescent="0.3">
      <c r="A51" s="194" t="s">
        <v>474</v>
      </c>
      <c r="B51" s="194"/>
      <c r="C51" s="209"/>
      <c r="D51" s="177"/>
      <c r="E51" s="177"/>
      <c r="F51" s="177"/>
      <c r="G51" s="177"/>
      <c r="H51" s="177"/>
      <c r="I51" s="177"/>
      <c r="J51" s="177"/>
      <c r="K51" s="177"/>
      <c r="L51" s="177"/>
    </row>
    <row r="52" spans="1:12" ht="15.75" customHeight="1" x14ac:dyDescent="0.2">
      <c r="A52" s="496" t="s">
        <v>475</v>
      </c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6"/>
    </row>
    <row r="53" spans="1:12" ht="15.75" customHeight="1" x14ac:dyDescent="0.2">
      <c r="A53" s="496"/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</row>
    <row r="54" spans="1:12" x14ac:dyDescent="0.2">
      <c r="A54" s="447"/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</row>
    <row r="55" spans="1:12" ht="15" x14ac:dyDescent="0.3">
      <c r="A55" s="492" t="s">
        <v>107</v>
      </c>
      <c r="B55" s="492"/>
      <c r="C55" s="492"/>
      <c r="D55" s="448"/>
      <c r="E55" s="449"/>
      <c r="F55" s="449"/>
      <c r="G55" s="448"/>
      <c r="H55" s="448"/>
      <c r="I55" s="448"/>
      <c r="J55" s="448"/>
      <c r="K55" s="448"/>
      <c r="L55" s="177"/>
    </row>
    <row r="56" spans="1:12" ht="15" x14ac:dyDescent="0.3">
      <c r="A56" s="448"/>
      <c r="B56" s="448"/>
      <c r="C56" s="449"/>
      <c r="D56" s="448"/>
      <c r="E56" s="449"/>
      <c r="F56" s="449"/>
      <c r="G56" s="448"/>
      <c r="H56" s="448"/>
      <c r="I56" s="448"/>
      <c r="J56" s="448"/>
      <c r="K56" s="450"/>
      <c r="L56" s="177"/>
    </row>
    <row r="57" spans="1:12" ht="15" customHeight="1" x14ac:dyDescent="0.3">
      <c r="A57" s="448"/>
      <c r="B57" s="448"/>
      <c r="C57" s="449"/>
      <c r="D57" s="493" t="s">
        <v>263</v>
      </c>
      <c r="E57" s="493"/>
      <c r="F57" s="450"/>
      <c r="G57" s="448"/>
      <c r="H57" s="494" t="s">
        <v>767</v>
      </c>
      <c r="I57" s="494"/>
      <c r="J57" s="494"/>
      <c r="K57" s="468"/>
      <c r="L57" s="177"/>
    </row>
    <row r="58" spans="1:12" ht="15" x14ac:dyDescent="0.3">
      <c r="A58" s="448"/>
      <c r="B58" s="448"/>
      <c r="C58" s="449"/>
      <c r="D58" s="448"/>
      <c r="E58" s="449"/>
      <c r="F58" s="449"/>
      <c r="G58" s="448"/>
      <c r="H58" s="495"/>
      <c r="I58" s="495"/>
      <c r="J58" s="495"/>
      <c r="K58" s="468"/>
      <c r="L58" s="177"/>
    </row>
    <row r="59" spans="1:12" ht="15" x14ac:dyDescent="0.3">
      <c r="A59" s="448"/>
      <c r="B59" s="448"/>
      <c r="C59" s="449"/>
      <c r="D59" s="490" t="s">
        <v>139</v>
      </c>
      <c r="E59" s="490"/>
      <c r="F59" s="450"/>
      <c r="G59" s="448"/>
      <c r="H59" s="448"/>
      <c r="I59" s="448"/>
      <c r="J59" s="448"/>
      <c r="K59" s="448"/>
      <c r="L59" s="177"/>
    </row>
  </sheetData>
  <mergeCells count="7">
    <mergeCell ref="D59:E59"/>
    <mergeCell ref="A2:E2"/>
    <mergeCell ref="L3:M3"/>
    <mergeCell ref="A55:C55"/>
    <mergeCell ref="D57:E57"/>
    <mergeCell ref="H57:J58"/>
    <mergeCell ref="A52:L53"/>
  </mergeCells>
  <dataValidations count="1">
    <dataValidation type="list" allowBlank="1" showInputMessage="1" showErrorMessage="1" sqref="C10:C4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B1" zoomScaleSheetLayoutView="100" workbookViewId="0">
      <selection activeCell="D61" sqref="D61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9" t="s">
        <v>297</v>
      </c>
      <c r="B1" s="109"/>
      <c r="C1" s="486" t="s">
        <v>109</v>
      </c>
      <c r="D1" s="486"/>
      <c r="E1" s="141"/>
    </row>
    <row r="2" spans="1:12" x14ac:dyDescent="0.3">
      <c r="A2" s="71" t="s">
        <v>140</v>
      </c>
      <c r="B2" s="109"/>
      <c r="C2" s="484" t="str">
        <f>'ფორმა N1'!L2</f>
        <v>1.01.20-31.12.20</v>
      </c>
      <c r="D2" s="485"/>
      <c r="E2" s="141"/>
    </row>
    <row r="3" spans="1:12" x14ac:dyDescent="0.3">
      <c r="A3" s="71"/>
      <c r="B3" s="109"/>
      <c r="C3" s="324"/>
      <c r="D3" s="324"/>
      <c r="E3" s="141"/>
    </row>
    <row r="4" spans="1:12" s="2" customFormat="1" x14ac:dyDescent="0.3">
      <c r="A4" s="72" t="s">
        <v>269</v>
      </c>
      <c r="B4" s="72"/>
      <c r="C4" s="71"/>
      <c r="D4" s="71"/>
      <c r="E4" s="103"/>
      <c r="L4" s="21"/>
    </row>
    <row r="5" spans="1:12" s="2" customFormat="1" x14ac:dyDescent="0.3">
      <c r="A5" s="112">
        <f>'ფორმა N1'!A5</f>
        <v>0</v>
      </c>
      <c r="B5" s="106"/>
      <c r="C5" s="55"/>
      <c r="D5" s="55"/>
      <c r="E5" s="103"/>
    </row>
    <row r="6" spans="1:12" s="2" customFormat="1" x14ac:dyDescent="0.3">
      <c r="A6" s="72"/>
      <c r="B6" s="72"/>
      <c r="C6" s="71"/>
      <c r="D6" s="71"/>
      <c r="E6" s="103"/>
    </row>
    <row r="7" spans="1:12" s="6" customFormat="1" x14ac:dyDescent="0.3">
      <c r="A7" s="323"/>
      <c r="B7" s="323"/>
      <c r="C7" s="73"/>
      <c r="D7" s="73"/>
      <c r="E7" s="142"/>
    </row>
    <row r="8" spans="1:12" s="6" customFormat="1" ht="30" x14ac:dyDescent="0.3">
      <c r="A8" s="101" t="s">
        <v>64</v>
      </c>
      <c r="B8" s="74" t="s">
        <v>11</v>
      </c>
      <c r="C8" s="74" t="s">
        <v>10</v>
      </c>
      <c r="D8" s="74" t="s">
        <v>9</v>
      </c>
      <c r="E8" s="142"/>
    </row>
    <row r="9" spans="1:12" s="9" customFormat="1" ht="18" x14ac:dyDescent="0.2">
      <c r="A9" s="13">
        <v>1</v>
      </c>
      <c r="B9" s="13" t="s">
        <v>57</v>
      </c>
      <c r="C9" s="407">
        <f>SUM(C10,C14,C54,C57,C58,C59,C76)</f>
        <v>226827.05</v>
      </c>
      <c r="D9" s="407">
        <f>SUM(D10,D14,D54,D57,D58,D59,D65,D72,D73)</f>
        <v>162972.48000000001</v>
      </c>
      <c r="E9" s="143"/>
    </row>
    <row r="10" spans="1:12" s="9" customFormat="1" ht="18" x14ac:dyDescent="0.2">
      <c r="A10" s="14">
        <v>1.1000000000000001</v>
      </c>
      <c r="B10" s="14" t="s">
        <v>58</v>
      </c>
      <c r="C10" s="410">
        <f>SUM(C11:C13)</f>
        <v>1500</v>
      </c>
      <c r="D10" s="410">
        <f>SUM(D11:D13)</f>
        <v>1500</v>
      </c>
      <c r="E10" s="143"/>
    </row>
    <row r="11" spans="1:12" s="9" customFormat="1" ht="16.5" customHeight="1" x14ac:dyDescent="0.2">
      <c r="A11" s="16" t="s">
        <v>30</v>
      </c>
      <c r="B11" s="16" t="s">
        <v>59</v>
      </c>
      <c r="C11" s="417">
        <v>1500</v>
      </c>
      <c r="D11" s="418">
        <v>1500</v>
      </c>
      <c r="E11" s="143"/>
    </row>
    <row r="12" spans="1:12" ht="16.5" customHeight="1" x14ac:dyDescent="0.3">
      <c r="A12" s="16" t="s">
        <v>31</v>
      </c>
      <c r="B12" s="16" t="s">
        <v>0</v>
      </c>
      <c r="C12" s="417"/>
      <c r="D12" s="418"/>
      <c r="E12" s="141"/>
    </row>
    <row r="13" spans="1:12" ht="16.5" customHeight="1" x14ac:dyDescent="0.3">
      <c r="A13" s="347" t="s">
        <v>480</v>
      </c>
      <c r="B13" s="348" t="s">
        <v>482</v>
      </c>
      <c r="C13" s="409"/>
      <c r="D13" s="409"/>
      <c r="E13" s="141"/>
    </row>
    <row r="14" spans="1:12" x14ac:dyDescent="0.3">
      <c r="A14" s="14">
        <v>1.2</v>
      </c>
      <c r="B14" s="14" t="s">
        <v>60</v>
      </c>
      <c r="C14" s="410">
        <f>SUM(C15,C18,C30:C33,C36,C37,C44,C45,C46,C47,C48,C52,C53)</f>
        <v>224957.53</v>
      </c>
      <c r="D14" s="410">
        <f>SUM(D15,D18,D30:D33,D36,D37,D44,D45,D46,D47,D48,D52,D53)</f>
        <v>161442.48000000001</v>
      </c>
      <c r="E14" s="141"/>
    </row>
    <row r="15" spans="1:12" x14ac:dyDescent="0.3">
      <c r="A15" s="16" t="s">
        <v>32</v>
      </c>
      <c r="B15" s="16" t="s">
        <v>1</v>
      </c>
      <c r="C15" s="408">
        <f>SUM(C16:C17)</f>
        <v>0</v>
      </c>
      <c r="D15" s="408">
        <f>SUM(D16:D17)</f>
        <v>0</v>
      </c>
      <c r="E15" s="141"/>
    </row>
    <row r="16" spans="1:12" ht="17.25" customHeight="1" x14ac:dyDescent="0.3">
      <c r="A16" s="17" t="s">
        <v>98</v>
      </c>
      <c r="B16" s="17" t="s">
        <v>61</v>
      </c>
      <c r="C16" s="419"/>
      <c r="D16" s="420"/>
      <c r="E16" s="141"/>
    </row>
    <row r="17" spans="1:5" ht="17.25" customHeight="1" x14ac:dyDescent="0.3">
      <c r="A17" s="17" t="s">
        <v>99</v>
      </c>
      <c r="B17" s="17" t="s">
        <v>62</v>
      </c>
      <c r="C17" s="419"/>
      <c r="D17" s="420"/>
      <c r="E17" s="141"/>
    </row>
    <row r="18" spans="1:5" x14ac:dyDescent="0.3">
      <c r="A18" s="16" t="s">
        <v>33</v>
      </c>
      <c r="B18" s="16" t="s">
        <v>2</v>
      </c>
      <c r="C18" s="408">
        <f>SUM(C19:C24,C29)</f>
        <v>2147.5299999999997</v>
      </c>
      <c r="D18" s="408">
        <f>SUM(D19:D24,D29)</f>
        <v>2313.8999999999996</v>
      </c>
      <c r="E18" s="141"/>
    </row>
    <row r="19" spans="1:5" ht="30" x14ac:dyDescent="0.3">
      <c r="A19" s="17" t="s">
        <v>12</v>
      </c>
      <c r="B19" s="17" t="s">
        <v>245</v>
      </c>
      <c r="C19" s="421">
        <v>1486.6</v>
      </c>
      <c r="D19" s="411">
        <v>1456.6</v>
      </c>
      <c r="E19" s="141"/>
    </row>
    <row r="20" spans="1:5" x14ac:dyDescent="0.3">
      <c r="A20" s="17" t="s">
        <v>13</v>
      </c>
      <c r="B20" s="17" t="s">
        <v>14</v>
      </c>
      <c r="C20" s="421"/>
      <c r="D20" s="412"/>
      <c r="E20" s="141"/>
    </row>
    <row r="21" spans="1:5" ht="30" x14ac:dyDescent="0.3">
      <c r="A21" s="17" t="s">
        <v>276</v>
      </c>
      <c r="B21" s="17" t="s">
        <v>22</v>
      </c>
      <c r="C21" s="421"/>
      <c r="D21" s="413"/>
      <c r="E21" s="141"/>
    </row>
    <row r="22" spans="1:5" x14ac:dyDescent="0.3">
      <c r="A22" s="17" t="s">
        <v>277</v>
      </c>
      <c r="B22" s="17" t="s">
        <v>15</v>
      </c>
      <c r="C22" s="421">
        <v>255.65</v>
      </c>
      <c r="D22" s="413">
        <v>229.06</v>
      </c>
      <c r="E22" s="141"/>
    </row>
    <row r="23" spans="1:5" x14ac:dyDescent="0.3">
      <c r="A23" s="17" t="s">
        <v>278</v>
      </c>
      <c r="B23" s="17" t="s">
        <v>16</v>
      </c>
      <c r="C23" s="421"/>
      <c r="D23" s="413"/>
      <c r="E23" s="141"/>
    </row>
    <row r="24" spans="1:5" x14ac:dyDescent="0.3">
      <c r="A24" s="17" t="s">
        <v>279</v>
      </c>
      <c r="B24" s="17" t="s">
        <v>17</v>
      </c>
      <c r="C24" s="422">
        <f>SUM(C25:C28)</f>
        <v>405.28</v>
      </c>
      <c r="D24" s="422">
        <f>SUM(D25:D28)</f>
        <v>628.24</v>
      </c>
      <c r="E24" s="141"/>
    </row>
    <row r="25" spans="1:5" ht="16.5" customHeight="1" x14ac:dyDescent="0.3">
      <c r="A25" s="18" t="s">
        <v>280</v>
      </c>
      <c r="B25" s="18" t="s">
        <v>18</v>
      </c>
      <c r="C25" s="421">
        <v>175.88</v>
      </c>
      <c r="D25" s="413">
        <v>412.04</v>
      </c>
      <c r="E25" s="141"/>
    </row>
    <row r="26" spans="1:5" ht="16.5" customHeight="1" x14ac:dyDescent="0.3">
      <c r="A26" s="18" t="s">
        <v>281</v>
      </c>
      <c r="B26" s="18" t="s">
        <v>19</v>
      </c>
      <c r="C26" s="421">
        <v>26.4</v>
      </c>
      <c r="D26" s="413">
        <v>13.2</v>
      </c>
      <c r="E26" s="141"/>
    </row>
    <row r="27" spans="1:5" ht="16.5" customHeight="1" x14ac:dyDescent="0.3">
      <c r="A27" s="18" t="s">
        <v>282</v>
      </c>
      <c r="B27" s="18" t="s">
        <v>20</v>
      </c>
      <c r="C27" s="421"/>
      <c r="D27" s="413"/>
      <c r="E27" s="141"/>
    </row>
    <row r="28" spans="1:5" ht="16.5" customHeight="1" x14ac:dyDescent="0.3">
      <c r="A28" s="18" t="s">
        <v>283</v>
      </c>
      <c r="B28" s="18" t="s">
        <v>23</v>
      </c>
      <c r="C28" s="421">
        <v>203</v>
      </c>
      <c r="D28" s="414">
        <v>203</v>
      </c>
      <c r="E28" s="141"/>
    </row>
    <row r="29" spans="1:5" x14ac:dyDescent="0.3">
      <c r="A29" s="17" t="s">
        <v>284</v>
      </c>
      <c r="B29" s="17" t="s">
        <v>21</v>
      </c>
      <c r="C29" s="421"/>
      <c r="D29" s="414"/>
      <c r="E29" s="141"/>
    </row>
    <row r="30" spans="1:5" x14ac:dyDescent="0.3">
      <c r="A30" s="16" t="s">
        <v>34</v>
      </c>
      <c r="B30" s="16" t="s">
        <v>3</v>
      </c>
      <c r="C30" s="417"/>
      <c r="D30" s="418"/>
      <c r="E30" s="141"/>
    </row>
    <row r="31" spans="1:5" x14ac:dyDescent="0.3">
      <c r="A31" s="16" t="s">
        <v>35</v>
      </c>
      <c r="B31" s="16" t="s">
        <v>4</v>
      </c>
      <c r="C31" s="417"/>
      <c r="D31" s="418"/>
      <c r="E31" s="141"/>
    </row>
    <row r="32" spans="1:5" x14ac:dyDescent="0.3">
      <c r="A32" s="16" t="s">
        <v>36</v>
      </c>
      <c r="B32" s="16" t="s">
        <v>5</v>
      </c>
      <c r="C32" s="417"/>
      <c r="D32" s="418"/>
      <c r="E32" s="141"/>
    </row>
    <row r="33" spans="1:5" x14ac:dyDescent="0.3">
      <c r="A33" s="16" t="s">
        <v>37</v>
      </c>
      <c r="B33" s="16" t="s">
        <v>63</v>
      </c>
      <c r="C33" s="408">
        <f>SUM(C34:C35)</f>
        <v>10098</v>
      </c>
      <c r="D33" s="408">
        <f>SUM(D34:D35)</f>
        <v>10098</v>
      </c>
      <c r="E33" s="141"/>
    </row>
    <row r="34" spans="1:5" x14ac:dyDescent="0.3">
      <c r="A34" s="17" t="s">
        <v>285</v>
      </c>
      <c r="B34" s="17" t="s">
        <v>56</v>
      </c>
      <c r="C34" s="417">
        <v>10098</v>
      </c>
      <c r="D34" s="418">
        <v>10098</v>
      </c>
      <c r="E34" s="141"/>
    </row>
    <row r="35" spans="1:5" x14ac:dyDescent="0.3">
      <c r="A35" s="17" t="s">
        <v>286</v>
      </c>
      <c r="B35" s="17" t="s">
        <v>55</v>
      </c>
      <c r="C35" s="417"/>
      <c r="D35" s="418"/>
      <c r="E35" s="141"/>
    </row>
    <row r="36" spans="1:5" x14ac:dyDescent="0.3">
      <c r="A36" s="16" t="s">
        <v>38</v>
      </c>
      <c r="B36" s="16" t="s">
        <v>49</v>
      </c>
      <c r="C36" s="417">
        <v>126.3</v>
      </c>
      <c r="D36" s="418">
        <v>126.3</v>
      </c>
      <c r="E36" s="141"/>
    </row>
    <row r="37" spans="1:5" x14ac:dyDescent="0.3">
      <c r="A37" s="16" t="s">
        <v>39</v>
      </c>
      <c r="B37" s="16" t="s">
        <v>344</v>
      </c>
      <c r="C37" s="408">
        <f>SUM(C38:C43)</f>
        <v>198225</v>
      </c>
      <c r="D37" s="408">
        <f>SUM(D38:D43)</f>
        <v>134437</v>
      </c>
      <c r="E37" s="141"/>
    </row>
    <row r="38" spans="1:5" x14ac:dyDescent="0.3">
      <c r="A38" s="17" t="s">
        <v>341</v>
      </c>
      <c r="B38" s="17" t="s">
        <v>345</v>
      </c>
      <c r="C38" s="417">
        <v>40443</v>
      </c>
      <c r="D38" s="417">
        <v>40443</v>
      </c>
      <c r="E38" s="141"/>
    </row>
    <row r="39" spans="1:5" x14ac:dyDescent="0.3">
      <c r="A39" s="17" t="s">
        <v>342</v>
      </c>
      <c r="B39" s="17" t="s">
        <v>346</v>
      </c>
      <c r="C39" s="417">
        <v>119463</v>
      </c>
      <c r="D39" s="417">
        <v>55531</v>
      </c>
      <c r="E39" s="141"/>
    </row>
    <row r="40" spans="1:5" x14ac:dyDescent="0.3">
      <c r="A40" s="17" t="s">
        <v>343</v>
      </c>
      <c r="B40" s="17" t="s">
        <v>349</v>
      </c>
      <c r="C40" s="417">
        <v>28067</v>
      </c>
      <c r="D40" s="418">
        <v>28211</v>
      </c>
      <c r="E40" s="141"/>
    </row>
    <row r="41" spans="1:5" x14ac:dyDescent="0.3">
      <c r="A41" s="17" t="s">
        <v>348</v>
      </c>
      <c r="B41" s="17" t="s">
        <v>350</v>
      </c>
      <c r="C41" s="417">
        <v>975</v>
      </c>
      <c r="D41" s="418">
        <v>975</v>
      </c>
      <c r="E41" s="141"/>
    </row>
    <row r="42" spans="1:5" x14ac:dyDescent="0.3">
      <c r="A42" s="17" t="s">
        <v>351</v>
      </c>
      <c r="B42" s="17" t="s">
        <v>460</v>
      </c>
      <c r="C42" s="417"/>
      <c r="D42" s="418"/>
      <c r="E42" s="141"/>
    </row>
    <row r="43" spans="1:5" x14ac:dyDescent="0.3">
      <c r="A43" s="17" t="s">
        <v>461</v>
      </c>
      <c r="B43" s="17" t="s">
        <v>347</v>
      </c>
      <c r="C43" s="417">
        <v>9277</v>
      </c>
      <c r="D43" s="418">
        <v>9277</v>
      </c>
      <c r="E43" s="141"/>
    </row>
    <row r="44" spans="1:5" ht="30" x14ac:dyDescent="0.3">
      <c r="A44" s="16" t="s">
        <v>40</v>
      </c>
      <c r="B44" s="16" t="s">
        <v>28</v>
      </c>
      <c r="C44" s="417">
        <v>200</v>
      </c>
      <c r="D44" s="418">
        <v>200</v>
      </c>
      <c r="E44" s="141"/>
    </row>
    <row r="45" spans="1:5" x14ac:dyDescent="0.3">
      <c r="A45" s="16" t="s">
        <v>41</v>
      </c>
      <c r="B45" s="16" t="s">
        <v>24</v>
      </c>
      <c r="C45" s="417"/>
      <c r="D45" s="418"/>
      <c r="E45" s="141"/>
    </row>
    <row r="46" spans="1:5" x14ac:dyDescent="0.3">
      <c r="A46" s="16" t="s">
        <v>42</v>
      </c>
      <c r="B46" s="16" t="s">
        <v>25</v>
      </c>
      <c r="C46" s="417"/>
      <c r="D46" s="418"/>
      <c r="E46" s="141"/>
    </row>
    <row r="47" spans="1:5" x14ac:dyDescent="0.3">
      <c r="A47" s="16" t="s">
        <v>43</v>
      </c>
      <c r="B47" s="16" t="s">
        <v>26</v>
      </c>
      <c r="C47" s="417"/>
      <c r="D47" s="418"/>
      <c r="E47" s="141"/>
    </row>
    <row r="48" spans="1:5" x14ac:dyDescent="0.3">
      <c r="A48" s="16" t="s">
        <v>44</v>
      </c>
      <c r="B48" s="16" t="s">
        <v>291</v>
      </c>
      <c r="C48" s="408">
        <f>SUM(C49:C51)</f>
        <v>14160.7</v>
      </c>
      <c r="D48" s="408">
        <f>SUM(D49:D51)</f>
        <v>14267.28</v>
      </c>
      <c r="E48" s="141"/>
    </row>
    <row r="49" spans="1:5" x14ac:dyDescent="0.3">
      <c r="A49" s="92" t="s">
        <v>357</v>
      </c>
      <c r="B49" s="92" t="s">
        <v>360</v>
      </c>
      <c r="C49" s="417">
        <v>11759.42</v>
      </c>
      <c r="D49" s="418">
        <v>11866</v>
      </c>
      <c r="E49" s="141"/>
    </row>
    <row r="50" spans="1:5" x14ac:dyDescent="0.3">
      <c r="A50" s="92" t="s">
        <v>358</v>
      </c>
      <c r="B50" s="92" t="s">
        <v>359</v>
      </c>
      <c r="C50" s="417"/>
      <c r="D50" s="418"/>
      <c r="E50" s="141"/>
    </row>
    <row r="51" spans="1:5" x14ac:dyDescent="0.3">
      <c r="A51" s="92" t="s">
        <v>361</v>
      </c>
      <c r="B51" s="92" t="s">
        <v>362</v>
      </c>
      <c r="C51" s="417">
        <v>2401.2800000000002</v>
      </c>
      <c r="D51" s="418">
        <v>2401.2800000000002</v>
      </c>
      <c r="E51" s="141"/>
    </row>
    <row r="52" spans="1:5" ht="26.25" customHeight="1" x14ac:dyDescent="0.3">
      <c r="A52" s="16" t="s">
        <v>45</v>
      </c>
      <c r="B52" s="16" t="s">
        <v>29</v>
      </c>
      <c r="C52" s="417"/>
      <c r="D52" s="418"/>
      <c r="E52" s="141"/>
    </row>
    <row r="53" spans="1:5" x14ac:dyDescent="0.3">
      <c r="A53" s="16" t="s">
        <v>46</v>
      </c>
      <c r="B53" s="16" t="s">
        <v>6</v>
      </c>
      <c r="C53" s="417"/>
      <c r="D53" s="418"/>
      <c r="E53" s="141"/>
    </row>
    <row r="54" spans="1:5" ht="30" x14ac:dyDescent="0.3">
      <c r="A54" s="14">
        <v>1.3</v>
      </c>
      <c r="B54" s="82" t="s">
        <v>392</v>
      </c>
      <c r="C54" s="410">
        <f>SUM(C55:C56)</f>
        <v>0</v>
      </c>
      <c r="D54" s="410">
        <f>SUM(D55:D56)</f>
        <v>0</v>
      </c>
      <c r="E54" s="141"/>
    </row>
    <row r="55" spans="1:5" ht="30" x14ac:dyDescent="0.3">
      <c r="A55" s="16" t="s">
        <v>50</v>
      </c>
      <c r="B55" s="16" t="s">
        <v>48</v>
      </c>
      <c r="C55" s="417"/>
      <c r="D55" s="418"/>
      <c r="E55" s="141"/>
    </row>
    <row r="56" spans="1:5" x14ac:dyDescent="0.3">
      <c r="A56" s="16" t="s">
        <v>51</v>
      </c>
      <c r="B56" s="16" t="s">
        <v>47</v>
      </c>
      <c r="C56" s="417"/>
      <c r="D56" s="418"/>
      <c r="E56" s="141"/>
    </row>
    <row r="57" spans="1:5" x14ac:dyDescent="0.3">
      <c r="A57" s="14">
        <v>1.4</v>
      </c>
      <c r="B57" s="14" t="s">
        <v>394</v>
      </c>
      <c r="C57" s="417"/>
      <c r="D57" s="418"/>
      <c r="E57" s="141"/>
    </row>
    <row r="58" spans="1:5" x14ac:dyDescent="0.3">
      <c r="A58" s="14">
        <v>1.5</v>
      </c>
      <c r="B58" s="14" t="s">
        <v>7</v>
      </c>
      <c r="C58" s="421"/>
      <c r="D58" s="413"/>
      <c r="E58" s="141"/>
    </row>
    <row r="59" spans="1:5" x14ac:dyDescent="0.3">
      <c r="A59" s="14">
        <v>1.6</v>
      </c>
      <c r="B59" s="41" t="s">
        <v>8</v>
      </c>
      <c r="C59" s="410">
        <f>SUM(C60:C64)</f>
        <v>369.52</v>
      </c>
      <c r="D59" s="410">
        <f>SUM(D60:D64)</f>
        <v>30</v>
      </c>
      <c r="E59" s="141"/>
    </row>
    <row r="60" spans="1:5" x14ac:dyDescent="0.3">
      <c r="A60" s="16" t="s">
        <v>292</v>
      </c>
      <c r="B60" s="42" t="s">
        <v>52</v>
      </c>
      <c r="C60" s="421"/>
      <c r="D60" s="413"/>
      <c r="E60" s="141"/>
    </row>
    <row r="61" spans="1:5" ht="30" x14ac:dyDescent="0.3">
      <c r="A61" s="16" t="s">
        <v>293</v>
      </c>
      <c r="B61" s="42" t="s">
        <v>54</v>
      </c>
      <c r="C61" s="421">
        <v>30</v>
      </c>
      <c r="D61" s="413">
        <v>30</v>
      </c>
      <c r="E61" s="141"/>
    </row>
    <row r="62" spans="1:5" x14ac:dyDescent="0.3">
      <c r="A62" s="16" t="s">
        <v>294</v>
      </c>
      <c r="B62" s="42" t="s">
        <v>53</v>
      </c>
      <c r="C62" s="413"/>
      <c r="D62" s="413"/>
      <c r="E62" s="141"/>
    </row>
    <row r="63" spans="1:5" x14ac:dyDescent="0.3">
      <c r="A63" s="16" t="s">
        <v>295</v>
      </c>
      <c r="B63" s="42" t="s">
        <v>27</v>
      </c>
      <c r="C63" s="421"/>
      <c r="D63" s="413"/>
      <c r="E63" s="141"/>
    </row>
    <row r="64" spans="1:5" x14ac:dyDescent="0.3">
      <c r="A64" s="16" t="s">
        <v>323</v>
      </c>
      <c r="B64" s="195" t="s">
        <v>324</v>
      </c>
      <c r="C64" s="421">
        <v>339.52</v>
      </c>
      <c r="D64" s="423"/>
      <c r="E64" s="141"/>
    </row>
    <row r="65" spans="1:5" x14ac:dyDescent="0.3">
      <c r="A65" s="13">
        <v>2</v>
      </c>
      <c r="B65" s="43" t="s">
        <v>106</v>
      </c>
      <c r="C65" s="424"/>
      <c r="D65" s="425">
        <f>SUM(D66:D71)</f>
        <v>0</v>
      </c>
      <c r="E65" s="141"/>
    </row>
    <row r="66" spans="1:5" x14ac:dyDescent="0.3">
      <c r="A66" s="15">
        <v>2.1</v>
      </c>
      <c r="B66" s="44" t="s">
        <v>100</v>
      </c>
      <c r="C66" s="424"/>
      <c r="D66" s="426"/>
      <c r="E66" s="141"/>
    </row>
    <row r="67" spans="1:5" x14ac:dyDescent="0.3">
      <c r="A67" s="15">
        <v>2.2000000000000002</v>
      </c>
      <c r="B67" s="44" t="s">
        <v>104</v>
      </c>
      <c r="C67" s="427"/>
      <c r="D67" s="428"/>
      <c r="E67" s="141"/>
    </row>
    <row r="68" spans="1:5" x14ac:dyDescent="0.3">
      <c r="A68" s="15">
        <v>2.2999999999999998</v>
      </c>
      <c r="B68" s="44" t="s">
        <v>103</v>
      </c>
      <c r="C68" s="427"/>
      <c r="D68" s="428"/>
      <c r="E68" s="141"/>
    </row>
    <row r="69" spans="1:5" x14ac:dyDescent="0.3">
      <c r="A69" s="15">
        <v>2.4</v>
      </c>
      <c r="B69" s="44" t="s">
        <v>105</v>
      </c>
      <c r="C69" s="427"/>
      <c r="D69" s="428"/>
      <c r="E69" s="141"/>
    </row>
    <row r="70" spans="1:5" x14ac:dyDescent="0.3">
      <c r="A70" s="15">
        <v>2.5</v>
      </c>
      <c r="B70" s="44" t="s">
        <v>101</v>
      </c>
      <c r="C70" s="427"/>
      <c r="D70" s="428"/>
      <c r="E70" s="141"/>
    </row>
    <row r="71" spans="1:5" x14ac:dyDescent="0.3">
      <c r="A71" s="15">
        <v>2.6</v>
      </c>
      <c r="B71" s="44" t="s">
        <v>102</v>
      </c>
      <c r="C71" s="427"/>
      <c r="D71" s="428"/>
      <c r="E71" s="141"/>
    </row>
    <row r="72" spans="1:5" s="2" customFormat="1" x14ac:dyDescent="0.3">
      <c r="A72" s="13">
        <v>3</v>
      </c>
      <c r="B72" s="246" t="s">
        <v>417</v>
      </c>
      <c r="C72" s="429"/>
      <c r="D72" s="430"/>
      <c r="E72" s="100"/>
    </row>
    <row r="73" spans="1:5" s="2" customFormat="1" x14ac:dyDescent="0.3">
      <c r="A73" s="13">
        <v>4</v>
      </c>
      <c r="B73" s="13" t="s">
        <v>247</v>
      </c>
      <c r="C73" s="429">
        <f>SUM(C74:C75)</f>
        <v>0</v>
      </c>
      <c r="D73" s="415">
        <f>SUM(D74:D75)</f>
        <v>0</v>
      </c>
      <c r="E73" s="100"/>
    </row>
    <row r="74" spans="1:5" s="2" customFormat="1" x14ac:dyDescent="0.3">
      <c r="A74" s="15">
        <v>4.0999999999999996</v>
      </c>
      <c r="B74" s="15" t="s">
        <v>248</v>
      </c>
      <c r="C74" s="416"/>
      <c r="D74" s="416"/>
      <c r="E74" s="100"/>
    </row>
    <row r="75" spans="1:5" s="2" customFormat="1" x14ac:dyDescent="0.3">
      <c r="A75" s="15">
        <v>4.2</v>
      </c>
      <c r="B75" s="15" t="s">
        <v>249</v>
      </c>
      <c r="C75" s="416"/>
      <c r="D75" s="416"/>
      <c r="E75" s="100"/>
    </row>
    <row r="76" spans="1:5" s="2" customFormat="1" x14ac:dyDescent="0.3">
      <c r="A76" s="13">
        <v>5</v>
      </c>
      <c r="B76" s="244" t="s">
        <v>274</v>
      </c>
      <c r="C76" s="416"/>
      <c r="D76" s="415"/>
      <c r="E76" s="100"/>
    </row>
    <row r="77" spans="1:5" s="2" customFormat="1" x14ac:dyDescent="0.3">
      <c r="A77" s="326"/>
      <c r="B77" s="326"/>
      <c r="C77" s="12"/>
      <c r="D77" s="12"/>
      <c r="E77" s="100"/>
    </row>
    <row r="78" spans="1:5" s="2" customFormat="1" x14ac:dyDescent="0.3">
      <c r="A78" s="489" t="s">
        <v>462</v>
      </c>
      <c r="B78" s="489"/>
      <c r="C78" s="489"/>
      <c r="D78" s="489"/>
      <c r="E78" s="100"/>
    </row>
    <row r="79" spans="1:5" s="2" customFormat="1" x14ac:dyDescent="0.3">
      <c r="A79" s="326"/>
      <c r="B79" s="326"/>
      <c r="C79" s="12"/>
      <c r="D79" s="12"/>
      <c r="E79" s="100"/>
    </row>
    <row r="80" spans="1:5" s="23" customFormat="1" ht="12.75" x14ac:dyDescent="0.2"/>
    <row r="81" spans="1:9" s="2" customFormat="1" x14ac:dyDescent="0.3">
      <c r="A81" s="64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0" t="s">
        <v>463</v>
      </c>
      <c r="D84" s="12"/>
      <c r="E84"/>
      <c r="F84"/>
      <c r="G84"/>
      <c r="H84"/>
      <c r="I84"/>
    </row>
    <row r="85" spans="1:9" s="2" customFormat="1" x14ac:dyDescent="0.3">
      <c r="A85"/>
      <c r="B85" s="497" t="s">
        <v>464</v>
      </c>
      <c r="C85" s="497"/>
      <c r="D85" s="497"/>
      <c r="E85"/>
      <c r="F85"/>
      <c r="G85"/>
      <c r="H85"/>
      <c r="I85"/>
    </row>
    <row r="86" spans="1:9" customFormat="1" ht="12.75" x14ac:dyDescent="0.2">
      <c r="B86" s="61" t="s">
        <v>465</v>
      </c>
    </row>
    <row r="87" spans="1:9" s="2" customFormat="1" x14ac:dyDescent="0.3">
      <c r="A87" s="11"/>
      <c r="B87" s="497" t="s">
        <v>466</v>
      </c>
      <c r="C87" s="497"/>
      <c r="D87" s="49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320</v>
      </c>
      <c r="B1" s="72"/>
      <c r="C1" s="486" t="s">
        <v>109</v>
      </c>
      <c r="D1" s="486"/>
      <c r="E1" s="86"/>
    </row>
    <row r="2" spans="1:5" s="6" customFormat="1" x14ac:dyDescent="0.3">
      <c r="A2" s="69" t="s">
        <v>314</v>
      </c>
      <c r="B2" s="72"/>
      <c r="C2" s="484" t="str">
        <f>'ფორმა N1'!L2</f>
        <v>1.01.20-31.12.20</v>
      </c>
      <c r="D2" s="484"/>
      <c r="E2" s="86"/>
    </row>
    <row r="3" spans="1:5" s="6" customFormat="1" x14ac:dyDescent="0.3">
      <c r="A3" s="71" t="s">
        <v>140</v>
      </c>
      <c r="B3" s="69"/>
      <c r="C3" s="153"/>
      <c r="D3" s="153"/>
      <c r="E3" s="86"/>
    </row>
    <row r="4" spans="1:5" s="6" customFormat="1" x14ac:dyDescent="0.3">
      <c r="A4" s="71"/>
      <c r="B4" s="71"/>
      <c r="C4" s="153"/>
      <c r="D4" s="153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392">
        <f>'ფორმა N1'!A5</f>
        <v>0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2"/>
      <c r="B8" s="152"/>
      <c r="C8" s="73"/>
      <c r="D8" s="73"/>
      <c r="E8" s="86"/>
    </row>
    <row r="9" spans="1:5" s="6" customFormat="1" ht="30" x14ac:dyDescent="0.3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315</v>
      </c>
      <c r="B10" s="93"/>
      <c r="C10" s="4"/>
      <c r="D10" s="4"/>
      <c r="E10" s="88"/>
    </row>
    <row r="11" spans="1:5" s="10" customFormat="1" x14ac:dyDescent="0.2">
      <c r="A11" s="93" t="s">
        <v>316</v>
      </c>
      <c r="B11" s="93"/>
      <c r="C11" s="4"/>
      <c r="D11" s="4"/>
      <c r="E11" s="89"/>
    </row>
    <row r="12" spans="1:5" s="10" customFormat="1" x14ac:dyDescent="0.2">
      <c r="A12" s="82" t="s">
        <v>273</v>
      </c>
      <c r="B12" s="82"/>
      <c r="C12" s="4"/>
      <c r="D12" s="4"/>
      <c r="E12" s="89"/>
    </row>
    <row r="13" spans="1:5" s="10" customFormat="1" x14ac:dyDescent="0.2">
      <c r="A13" s="82" t="s">
        <v>273</v>
      </c>
      <c r="B13" s="82"/>
      <c r="C13" s="4"/>
      <c r="D13" s="4"/>
      <c r="E13" s="89"/>
    </row>
    <row r="14" spans="1:5" s="10" customFormat="1" x14ac:dyDescent="0.2">
      <c r="A14" s="82" t="s">
        <v>273</v>
      </c>
      <c r="B14" s="82"/>
      <c r="C14" s="4"/>
      <c r="D14" s="4"/>
      <c r="E14" s="89"/>
    </row>
    <row r="15" spans="1:5" s="10" customFormat="1" x14ac:dyDescent="0.2">
      <c r="A15" s="82" t="s">
        <v>273</v>
      </c>
      <c r="B15" s="82"/>
      <c r="C15" s="4"/>
      <c r="D15" s="4"/>
      <c r="E15" s="89"/>
    </row>
    <row r="16" spans="1:5" s="10" customFormat="1" x14ac:dyDescent="0.2">
      <c r="A16" s="82" t="s">
        <v>273</v>
      </c>
      <c r="B16" s="82"/>
      <c r="C16" s="4"/>
      <c r="D16" s="4"/>
      <c r="E16" s="89"/>
    </row>
    <row r="17" spans="1:5" s="10" customFormat="1" ht="17.25" customHeight="1" x14ac:dyDescent="0.2">
      <c r="A17" s="93" t="s">
        <v>317</v>
      </c>
      <c r="B17" s="82"/>
      <c r="C17" s="4"/>
      <c r="D17" s="4"/>
      <c r="E17" s="89"/>
    </row>
    <row r="18" spans="1:5" s="10" customFormat="1" ht="18" customHeight="1" x14ac:dyDescent="0.2">
      <c r="A18" s="93" t="s">
        <v>318</v>
      </c>
      <c r="B18" s="82"/>
      <c r="C18" s="4"/>
      <c r="D18" s="4"/>
      <c r="E18" s="89"/>
    </row>
    <row r="19" spans="1:5" s="10" customFormat="1" x14ac:dyDescent="0.2">
      <c r="A19" s="82" t="s">
        <v>273</v>
      </c>
      <c r="B19" s="82"/>
      <c r="C19" s="4"/>
      <c r="D19" s="4"/>
      <c r="E19" s="89"/>
    </row>
    <row r="20" spans="1:5" s="10" customFormat="1" x14ac:dyDescent="0.2">
      <c r="A20" s="82" t="s">
        <v>273</v>
      </c>
      <c r="B20" s="82"/>
      <c r="C20" s="4"/>
      <c r="D20" s="4"/>
      <c r="E20" s="89"/>
    </row>
    <row r="21" spans="1:5" s="10" customFormat="1" x14ac:dyDescent="0.2">
      <c r="A21" s="82" t="s">
        <v>273</v>
      </c>
      <c r="B21" s="82"/>
      <c r="C21" s="4"/>
      <c r="D21" s="4"/>
      <c r="E21" s="89"/>
    </row>
    <row r="22" spans="1:5" s="10" customFormat="1" x14ac:dyDescent="0.2">
      <c r="A22" s="82" t="s">
        <v>273</v>
      </c>
      <c r="B22" s="82"/>
      <c r="C22" s="4"/>
      <c r="D22" s="4"/>
      <c r="E22" s="89"/>
    </row>
    <row r="23" spans="1:5" s="10" customFormat="1" x14ac:dyDescent="0.2">
      <c r="A23" s="82" t="s">
        <v>273</v>
      </c>
      <c r="B23" s="82"/>
      <c r="C23" s="4"/>
      <c r="D23" s="4"/>
      <c r="E23" s="89"/>
    </row>
    <row r="24" spans="1:5" s="3" customFormat="1" x14ac:dyDescent="0.2">
      <c r="A24" s="83"/>
      <c r="B24" s="83"/>
      <c r="C24" s="4"/>
      <c r="D24" s="4"/>
      <c r="E24" s="90"/>
    </row>
    <row r="25" spans="1:5" x14ac:dyDescent="0.3">
      <c r="A25" s="94"/>
      <c r="B25" s="94" t="s">
        <v>321</v>
      </c>
      <c r="C25" s="81">
        <f>SUM(C10:C24)</f>
        <v>0</v>
      </c>
      <c r="D25" s="81">
        <f>SUM(D10:D24)</f>
        <v>0</v>
      </c>
      <c r="E25" s="91"/>
    </row>
    <row r="26" spans="1:5" x14ac:dyDescent="0.3">
      <c r="A26" s="40"/>
      <c r="B26" s="40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4" t="s">
        <v>397</v>
      </c>
    </row>
    <row r="30" spans="1:5" x14ac:dyDescent="0.3">
      <c r="A30" s="194"/>
    </row>
    <row r="31" spans="1:5" x14ac:dyDescent="0.3">
      <c r="A31" s="194" t="s">
        <v>338</v>
      </c>
    </row>
    <row r="32" spans="1:5" s="23" customFormat="1" ht="12.75" x14ac:dyDescent="0.2"/>
    <row r="33" spans="1:9" x14ac:dyDescent="0.3">
      <c r="A33" s="64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1"/>
      <c r="B38" s="61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10" sqref="I10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69" t="s">
        <v>439</v>
      </c>
      <c r="B1" s="69"/>
      <c r="C1" s="72"/>
      <c r="D1" s="72"/>
      <c r="E1" s="72"/>
      <c r="F1" s="72"/>
      <c r="G1" s="251"/>
      <c r="H1" s="251"/>
      <c r="I1" s="486" t="s">
        <v>109</v>
      </c>
      <c r="J1" s="486"/>
    </row>
    <row r="2" spans="1:10" ht="15" x14ac:dyDescent="0.3">
      <c r="A2" s="71" t="s">
        <v>140</v>
      </c>
      <c r="B2" s="69"/>
      <c r="C2" s="72"/>
      <c r="D2" s="72"/>
      <c r="E2" s="72"/>
      <c r="F2" s="72"/>
      <c r="G2" s="251"/>
      <c r="H2" s="251"/>
      <c r="I2" s="484" t="str">
        <f>'ფორმა N1'!L2</f>
        <v>1.01.20-31.12.20</v>
      </c>
      <c r="J2" s="484"/>
    </row>
    <row r="3" spans="1:10" ht="15" x14ac:dyDescent="0.3">
      <c r="A3" s="71"/>
      <c r="B3" s="71"/>
      <c r="C3" s="69"/>
      <c r="D3" s="69"/>
      <c r="E3" s="69"/>
      <c r="F3" s="69"/>
      <c r="G3" s="251"/>
      <c r="H3" s="251"/>
      <c r="I3" s="251"/>
    </row>
    <row r="4" spans="1:10" ht="15" x14ac:dyDescent="0.3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10" ht="15" x14ac:dyDescent="0.3">
      <c r="A5" s="392">
        <f>'ფორმა N1'!A5</f>
        <v>0</v>
      </c>
      <c r="B5" s="75"/>
      <c r="C5" s="75"/>
      <c r="D5" s="75"/>
      <c r="E5" s="75"/>
      <c r="F5" s="75"/>
      <c r="G5" s="76"/>
      <c r="H5" s="76"/>
      <c r="I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10" ht="15" x14ac:dyDescent="0.2">
      <c r="A7" s="250"/>
      <c r="B7" s="250"/>
      <c r="C7" s="250"/>
      <c r="D7" s="250"/>
      <c r="E7" s="250"/>
      <c r="F7" s="250"/>
      <c r="G7" s="73"/>
      <c r="H7" s="73"/>
      <c r="I7" s="73"/>
    </row>
    <row r="8" spans="1:10" ht="45" x14ac:dyDescent="0.2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331</v>
      </c>
      <c r="F8" s="85" t="s">
        <v>335</v>
      </c>
      <c r="G8" s="74" t="s">
        <v>10</v>
      </c>
      <c r="H8" s="74" t="s">
        <v>9</v>
      </c>
      <c r="I8" s="74" t="s">
        <v>376</v>
      </c>
      <c r="J8" s="210" t="s">
        <v>334</v>
      </c>
    </row>
    <row r="9" spans="1:10" ht="15" x14ac:dyDescent="0.2">
      <c r="A9" s="93">
        <v>1</v>
      </c>
      <c r="B9" s="93" t="s">
        <v>633</v>
      </c>
      <c r="C9" s="93" t="s">
        <v>634</v>
      </c>
      <c r="D9" s="93">
        <v>1012029760</v>
      </c>
      <c r="E9" s="93" t="s">
        <v>635</v>
      </c>
      <c r="F9" s="93" t="s">
        <v>334</v>
      </c>
      <c r="G9" s="4">
        <v>1500</v>
      </c>
      <c r="H9" s="4">
        <v>1500</v>
      </c>
      <c r="I9" s="4">
        <v>294</v>
      </c>
      <c r="J9" s="210" t="s">
        <v>0</v>
      </c>
    </row>
    <row r="10" spans="1:10" ht="15" x14ac:dyDescent="0.2">
      <c r="A10" s="93">
        <v>2</v>
      </c>
      <c r="B10" s="93"/>
      <c r="C10" s="93"/>
      <c r="D10" s="93"/>
      <c r="E10" s="93"/>
      <c r="F10" s="93"/>
      <c r="G10" s="4"/>
      <c r="H10" s="4"/>
      <c r="I10" s="4"/>
    </row>
    <row r="11" spans="1:10" ht="15" x14ac:dyDescent="0.2">
      <c r="A11" s="93">
        <v>3</v>
      </c>
      <c r="B11" s="82"/>
      <c r="C11" s="82"/>
      <c r="D11" s="82"/>
      <c r="E11" s="82"/>
      <c r="F11" s="93"/>
      <c r="G11" s="4"/>
      <c r="H11" s="4"/>
      <c r="I11" s="4"/>
    </row>
    <row r="12" spans="1:10" ht="15" x14ac:dyDescent="0.2">
      <c r="A12" s="93">
        <v>4</v>
      </c>
      <c r="B12" s="82"/>
      <c r="C12" s="82"/>
      <c r="D12" s="82"/>
      <c r="E12" s="82"/>
      <c r="F12" s="93"/>
      <c r="G12" s="4"/>
      <c r="H12" s="4"/>
      <c r="I12" s="4"/>
    </row>
    <row r="13" spans="1:10" ht="15" x14ac:dyDescent="0.2">
      <c r="A13" s="93">
        <v>5</v>
      </c>
      <c r="B13" s="82"/>
      <c r="C13" s="82"/>
      <c r="D13" s="82"/>
      <c r="E13" s="82"/>
      <c r="F13" s="93"/>
      <c r="G13" s="4"/>
      <c r="H13" s="4"/>
      <c r="I13" s="4"/>
    </row>
    <row r="14" spans="1:10" ht="15" x14ac:dyDescent="0.2">
      <c r="A14" s="93">
        <v>6</v>
      </c>
      <c r="B14" s="82"/>
      <c r="C14" s="82"/>
      <c r="D14" s="82"/>
      <c r="E14" s="82"/>
      <c r="F14" s="93"/>
      <c r="G14" s="4"/>
      <c r="H14" s="4"/>
      <c r="I14" s="4"/>
    </row>
    <row r="15" spans="1:10" ht="15" x14ac:dyDescent="0.2">
      <c r="A15" s="93">
        <v>7</v>
      </c>
      <c r="B15" s="82"/>
      <c r="C15" s="82"/>
      <c r="D15" s="82"/>
      <c r="E15" s="82"/>
      <c r="F15" s="93"/>
      <c r="G15" s="4"/>
      <c r="H15" s="4"/>
      <c r="I15" s="4"/>
    </row>
    <row r="16" spans="1:10" ht="15" x14ac:dyDescent="0.2">
      <c r="A16" s="93">
        <v>8</v>
      </c>
      <c r="B16" s="82"/>
      <c r="C16" s="82"/>
      <c r="D16" s="82"/>
      <c r="E16" s="82"/>
      <c r="F16" s="93"/>
      <c r="G16" s="4"/>
      <c r="H16" s="4"/>
      <c r="I16" s="4"/>
    </row>
    <row r="17" spans="1:9" ht="15" x14ac:dyDescent="0.2">
      <c r="A17" s="93">
        <v>9</v>
      </c>
      <c r="B17" s="82"/>
      <c r="C17" s="82"/>
      <c r="D17" s="82"/>
      <c r="E17" s="82"/>
      <c r="F17" s="93"/>
      <c r="G17" s="4"/>
      <c r="H17" s="4"/>
      <c r="I17" s="4"/>
    </row>
    <row r="18" spans="1:9" ht="15" x14ac:dyDescent="0.2">
      <c r="A18" s="93">
        <v>10</v>
      </c>
      <c r="B18" s="82"/>
      <c r="C18" s="82"/>
      <c r="D18" s="82"/>
      <c r="E18" s="82"/>
      <c r="F18" s="93"/>
      <c r="G18" s="4"/>
      <c r="H18" s="4"/>
      <c r="I18" s="4"/>
    </row>
    <row r="19" spans="1:9" ht="15" x14ac:dyDescent="0.2">
      <c r="A19" s="93">
        <v>11</v>
      </c>
      <c r="B19" s="82"/>
      <c r="C19" s="82"/>
      <c r="D19" s="82"/>
      <c r="E19" s="82"/>
      <c r="F19" s="93"/>
      <c r="G19" s="4"/>
      <c r="H19" s="4"/>
      <c r="I19" s="4"/>
    </row>
    <row r="20" spans="1:9" ht="15" x14ac:dyDescent="0.2">
      <c r="A20" s="93">
        <v>12</v>
      </c>
      <c r="B20" s="82"/>
      <c r="C20" s="82"/>
      <c r="D20" s="82"/>
      <c r="E20" s="82"/>
      <c r="F20" s="93"/>
      <c r="G20" s="4"/>
      <c r="H20" s="4"/>
      <c r="I20" s="4"/>
    </row>
    <row r="21" spans="1:9" ht="15" x14ac:dyDescent="0.2">
      <c r="A21" s="93">
        <v>13</v>
      </c>
      <c r="B21" s="82"/>
      <c r="C21" s="82"/>
      <c r="D21" s="82"/>
      <c r="E21" s="82"/>
      <c r="F21" s="93"/>
      <c r="G21" s="4"/>
      <c r="H21" s="4"/>
      <c r="I21" s="4"/>
    </row>
    <row r="22" spans="1:9" ht="15" x14ac:dyDescent="0.2">
      <c r="A22" s="93">
        <v>14</v>
      </c>
      <c r="B22" s="82"/>
      <c r="C22" s="82"/>
      <c r="D22" s="82"/>
      <c r="E22" s="82"/>
      <c r="F22" s="93"/>
      <c r="G22" s="4"/>
      <c r="H22" s="4"/>
      <c r="I22" s="4"/>
    </row>
    <row r="23" spans="1:9" ht="15" x14ac:dyDescent="0.2">
      <c r="A23" s="93">
        <v>15</v>
      </c>
      <c r="B23" s="82"/>
      <c r="C23" s="82"/>
      <c r="D23" s="82"/>
      <c r="E23" s="82"/>
      <c r="F23" s="93"/>
      <c r="G23" s="4"/>
      <c r="H23" s="4"/>
      <c r="I23" s="4"/>
    </row>
    <row r="24" spans="1:9" ht="15" x14ac:dyDescent="0.2">
      <c r="A24" s="82" t="s">
        <v>271</v>
      </c>
      <c r="B24" s="82"/>
      <c r="C24" s="82"/>
      <c r="D24" s="82"/>
      <c r="E24" s="82"/>
      <c r="F24" s="93"/>
      <c r="G24" s="4"/>
      <c r="H24" s="4"/>
      <c r="I24" s="4"/>
    </row>
    <row r="25" spans="1:9" ht="15" x14ac:dyDescent="0.3">
      <c r="A25" s="82"/>
      <c r="B25" s="94"/>
      <c r="C25" s="94"/>
      <c r="D25" s="94"/>
      <c r="E25" s="94"/>
      <c r="F25" s="82" t="s">
        <v>422</v>
      </c>
      <c r="G25" s="81">
        <f>SUM(G9:G24)</f>
        <v>1500</v>
      </c>
      <c r="H25" s="81">
        <f>SUM(H9:H24)</f>
        <v>1500</v>
      </c>
      <c r="I25" s="81">
        <f>SUM(I9:I24)</f>
        <v>294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77"/>
      <c r="I26" s="177"/>
    </row>
    <row r="27" spans="1:9" ht="15" x14ac:dyDescent="0.3">
      <c r="A27" s="209" t="s">
        <v>440</v>
      </c>
      <c r="B27" s="209"/>
      <c r="C27" s="208"/>
      <c r="D27" s="208"/>
      <c r="E27" s="208"/>
      <c r="F27" s="208"/>
      <c r="G27" s="208"/>
      <c r="H27" s="177"/>
      <c r="I27" s="177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77"/>
      <c r="I28" s="177"/>
    </row>
    <row r="29" spans="1:9" ht="15" x14ac:dyDescent="0.3">
      <c r="A29" s="209"/>
      <c r="B29" s="209"/>
      <c r="C29" s="177"/>
      <c r="D29" s="177"/>
      <c r="E29" s="177"/>
      <c r="F29" s="177"/>
      <c r="G29" s="177"/>
      <c r="H29" s="177"/>
      <c r="I29" s="177"/>
    </row>
    <row r="30" spans="1:9" ht="15" x14ac:dyDescent="0.3">
      <c r="A30" s="209"/>
      <c r="B30" s="209"/>
      <c r="C30" s="177"/>
      <c r="D30" s="177"/>
      <c r="E30" s="177"/>
      <c r="F30" s="177"/>
      <c r="G30" s="177"/>
      <c r="H30" s="177"/>
      <c r="I30" s="177"/>
    </row>
    <row r="31" spans="1:9" x14ac:dyDescent="0.2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ht="15" x14ac:dyDescent="0.3">
      <c r="A32" s="183" t="s">
        <v>107</v>
      </c>
      <c r="B32" s="183"/>
      <c r="C32" s="177"/>
      <c r="D32" s="177"/>
      <c r="E32" s="177"/>
      <c r="F32" s="177"/>
      <c r="G32" s="177"/>
      <c r="H32" s="177"/>
      <c r="I32" s="177"/>
    </row>
    <row r="33" spans="1:9" ht="15" x14ac:dyDescent="0.3">
      <c r="A33" s="177"/>
      <c r="B33" s="177"/>
      <c r="C33" s="177"/>
      <c r="D33" s="177"/>
      <c r="E33" s="177"/>
      <c r="F33" s="177"/>
      <c r="G33" s="177"/>
      <c r="H33" s="177"/>
      <c r="I33" s="177"/>
    </row>
    <row r="34" spans="1:9" ht="15" x14ac:dyDescent="0.3">
      <c r="A34" s="177"/>
      <c r="B34" s="177"/>
      <c r="C34" s="177"/>
      <c r="D34" s="177"/>
      <c r="E34" s="181"/>
      <c r="F34" s="181"/>
      <c r="G34" s="181"/>
      <c r="H34" s="177"/>
      <c r="I34" s="177"/>
    </row>
    <row r="35" spans="1:9" ht="15" x14ac:dyDescent="0.3">
      <c r="A35" s="183"/>
      <c r="B35" s="183"/>
      <c r="C35" s="183" t="s">
        <v>375</v>
      </c>
      <c r="D35" s="183"/>
      <c r="E35" s="183"/>
      <c r="F35" s="183"/>
      <c r="G35" s="183"/>
      <c r="H35" s="177"/>
      <c r="I35" s="177"/>
    </row>
    <row r="36" spans="1:9" ht="15" x14ac:dyDescent="0.3">
      <c r="A36" s="177"/>
      <c r="B36" s="177"/>
      <c r="C36" s="177" t="s">
        <v>374</v>
      </c>
      <c r="D36" s="177"/>
      <c r="E36" s="177"/>
      <c r="F36" s="177"/>
      <c r="G36" s="177"/>
      <c r="H36" s="177"/>
      <c r="I36" s="177"/>
    </row>
    <row r="37" spans="1:9" x14ac:dyDescent="0.2">
      <c r="A37" s="185"/>
      <c r="B37" s="185"/>
      <c r="C37" s="185" t="s">
        <v>139</v>
      </c>
      <c r="D37" s="185"/>
      <c r="E37" s="185"/>
      <c r="F37" s="185"/>
      <c r="G37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9" t="s">
        <v>441</v>
      </c>
      <c r="B1" s="72"/>
      <c r="C1" s="72"/>
      <c r="D1" s="72"/>
      <c r="E1" s="72"/>
      <c r="F1" s="72"/>
      <c r="G1" s="486" t="s">
        <v>109</v>
      </c>
      <c r="H1" s="486"/>
      <c r="I1" s="331"/>
    </row>
    <row r="2" spans="1:9" ht="15" x14ac:dyDescent="0.3">
      <c r="A2" s="71" t="s">
        <v>140</v>
      </c>
      <c r="B2" s="72"/>
      <c r="C2" s="72"/>
      <c r="D2" s="72"/>
      <c r="E2" s="72"/>
      <c r="F2" s="72"/>
      <c r="G2" s="484" t="str">
        <f>'ფორმა N1'!L2</f>
        <v>1.01.20-31.12.20</v>
      </c>
      <c r="H2" s="484"/>
      <c r="I2" s="71"/>
    </row>
    <row r="3" spans="1:9" ht="15" x14ac:dyDescent="0.3">
      <c r="A3" s="71"/>
      <c r="B3" s="71"/>
      <c r="C3" s="71"/>
      <c r="D3" s="71"/>
      <c r="E3" s="71"/>
      <c r="F3" s="71"/>
      <c r="G3" s="251"/>
      <c r="H3" s="251"/>
      <c r="I3" s="331"/>
    </row>
    <row r="4" spans="1:9" ht="15" x14ac:dyDescent="0.3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9" ht="15" x14ac:dyDescent="0.3">
      <c r="A5" s="392">
        <f>'ფორმა N1'!A5</f>
        <v>0</v>
      </c>
      <c r="B5" s="75"/>
      <c r="C5" s="75"/>
      <c r="D5" s="75"/>
      <c r="E5" s="75"/>
      <c r="F5" s="75"/>
      <c r="G5" s="76"/>
      <c r="H5" s="76"/>
      <c r="I5" s="76"/>
    </row>
    <row r="6" spans="1:9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9" ht="15" x14ac:dyDescent="0.2">
      <c r="A7" s="250"/>
      <c r="B7" s="250"/>
      <c r="C7" s="250"/>
      <c r="D7" s="250"/>
      <c r="E7" s="250"/>
      <c r="F7" s="250"/>
      <c r="G7" s="73"/>
      <c r="H7" s="73"/>
      <c r="I7" s="331"/>
    </row>
    <row r="8" spans="1:9" ht="45" x14ac:dyDescent="0.2">
      <c r="A8" s="327" t="s">
        <v>64</v>
      </c>
      <c r="B8" s="74" t="s">
        <v>326</v>
      </c>
      <c r="C8" s="85" t="s">
        <v>327</v>
      </c>
      <c r="D8" s="85" t="s">
        <v>227</v>
      </c>
      <c r="E8" s="85" t="s">
        <v>330</v>
      </c>
      <c r="F8" s="85" t="s">
        <v>329</v>
      </c>
      <c r="G8" s="85" t="s">
        <v>371</v>
      </c>
      <c r="H8" s="74" t="s">
        <v>10</v>
      </c>
      <c r="I8" s="74" t="s">
        <v>9</v>
      </c>
    </row>
    <row r="9" spans="1:9" ht="15" x14ac:dyDescent="0.2">
      <c r="A9" s="328"/>
      <c r="B9" s="329"/>
      <c r="C9" s="93"/>
      <c r="D9" s="93"/>
      <c r="E9" s="93"/>
      <c r="F9" s="93"/>
      <c r="G9" s="93"/>
      <c r="H9" s="4"/>
      <c r="I9" s="4"/>
    </row>
    <row r="10" spans="1:9" ht="15" x14ac:dyDescent="0.2">
      <c r="A10" s="328"/>
      <c r="B10" s="329"/>
      <c r="C10" s="93"/>
      <c r="D10" s="93"/>
      <c r="E10" s="93"/>
      <c r="F10" s="93"/>
      <c r="G10" s="93"/>
      <c r="H10" s="4"/>
      <c r="I10" s="4"/>
    </row>
    <row r="11" spans="1:9" ht="15" x14ac:dyDescent="0.2">
      <c r="A11" s="328"/>
      <c r="B11" s="329"/>
      <c r="C11" s="82"/>
      <c r="D11" s="82"/>
      <c r="E11" s="82"/>
      <c r="F11" s="82"/>
      <c r="G11" s="82"/>
      <c r="H11" s="4"/>
      <c r="I11" s="4"/>
    </row>
    <row r="12" spans="1:9" ht="15" x14ac:dyDescent="0.2">
      <c r="A12" s="328"/>
      <c r="B12" s="329"/>
      <c r="C12" s="82"/>
      <c r="D12" s="82"/>
      <c r="E12" s="82"/>
      <c r="F12" s="82"/>
      <c r="G12" s="82"/>
      <c r="H12" s="4"/>
      <c r="I12" s="4"/>
    </row>
    <row r="13" spans="1:9" ht="15" x14ac:dyDescent="0.2">
      <c r="A13" s="328"/>
      <c r="B13" s="329"/>
      <c r="C13" s="82"/>
      <c r="D13" s="82"/>
      <c r="E13" s="82"/>
      <c r="F13" s="82"/>
      <c r="G13" s="82"/>
      <c r="H13" s="4"/>
      <c r="I13" s="4"/>
    </row>
    <row r="14" spans="1:9" ht="15" x14ac:dyDescent="0.2">
      <c r="A14" s="328"/>
      <c r="B14" s="329"/>
      <c r="C14" s="82"/>
      <c r="D14" s="82"/>
      <c r="E14" s="82"/>
      <c r="F14" s="82"/>
      <c r="G14" s="82"/>
      <c r="H14" s="4"/>
      <c r="I14" s="4"/>
    </row>
    <row r="15" spans="1:9" ht="15" x14ac:dyDescent="0.2">
      <c r="A15" s="328"/>
      <c r="B15" s="329"/>
      <c r="C15" s="82"/>
      <c r="D15" s="82"/>
      <c r="E15" s="82"/>
      <c r="F15" s="82"/>
      <c r="G15" s="82"/>
      <c r="H15" s="4"/>
      <c r="I15" s="4"/>
    </row>
    <row r="16" spans="1:9" ht="15" x14ac:dyDescent="0.2">
      <c r="A16" s="328"/>
      <c r="B16" s="329"/>
      <c r="C16" s="82"/>
      <c r="D16" s="82"/>
      <c r="E16" s="82"/>
      <c r="F16" s="82"/>
      <c r="G16" s="82"/>
      <c r="H16" s="4"/>
      <c r="I16" s="4"/>
    </row>
    <row r="17" spans="1:9" ht="15" x14ac:dyDescent="0.2">
      <c r="A17" s="328"/>
      <c r="B17" s="329"/>
      <c r="C17" s="82"/>
      <c r="D17" s="82"/>
      <c r="E17" s="82"/>
      <c r="F17" s="82"/>
      <c r="G17" s="82"/>
      <c r="H17" s="4"/>
      <c r="I17" s="4"/>
    </row>
    <row r="18" spans="1:9" ht="15" x14ac:dyDescent="0.2">
      <c r="A18" s="328"/>
      <c r="B18" s="329"/>
      <c r="C18" s="82"/>
      <c r="D18" s="82"/>
      <c r="E18" s="82"/>
      <c r="F18" s="82"/>
      <c r="G18" s="82"/>
      <c r="H18" s="4"/>
      <c r="I18" s="4"/>
    </row>
    <row r="19" spans="1:9" ht="15" x14ac:dyDescent="0.2">
      <c r="A19" s="328"/>
      <c r="B19" s="329"/>
      <c r="C19" s="82"/>
      <c r="D19" s="82"/>
      <c r="E19" s="82"/>
      <c r="F19" s="82"/>
      <c r="G19" s="82"/>
      <c r="H19" s="4"/>
      <c r="I19" s="4"/>
    </row>
    <row r="20" spans="1:9" ht="15" x14ac:dyDescent="0.2">
      <c r="A20" s="328"/>
      <c r="B20" s="329"/>
      <c r="C20" s="82"/>
      <c r="D20" s="82"/>
      <c r="E20" s="82"/>
      <c r="F20" s="82"/>
      <c r="G20" s="82"/>
      <c r="H20" s="4"/>
      <c r="I20" s="4"/>
    </row>
    <row r="21" spans="1:9" ht="15" x14ac:dyDescent="0.2">
      <c r="A21" s="328"/>
      <c r="B21" s="329"/>
      <c r="C21" s="82"/>
      <c r="D21" s="82"/>
      <c r="E21" s="82"/>
      <c r="F21" s="82"/>
      <c r="G21" s="82"/>
      <c r="H21" s="4"/>
      <c r="I21" s="4"/>
    </row>
    <row r="22" spans="1:9" ht="15" x14ac:dyDescent="0.2">
      <c r="A22" s="328"/>
      <c r="B22" s="329"/>
      <c r="C22" s="82"/>
      <c r="D22" s="82"/>
      <c r="E22" s="82"/>
      <c r="F22" s="82"/>
      <c r="G22" s="82"/>
      <c r="H22" s="4"/>
      <c r="I22" s="4"/>
    </row>
    <row r="23" spans="1:9" ht="15" x14ac:dyDescent="0.2">
      <c r="A23" s="328"/>
      <c r="B23" s="329"/>
      <c r="C23" s="82"/>
      <c r="D23" s="82"/>
      <c r="E23" s="82"/>
      <c r="F23" s="82"/>
      <c r="G23" s="82"/>
      <c r="H23" s="4"/>
      <c r="I23" s="4"/>
    </row>
    <row r="24" spans="1:9" ht="15" x14ac:dyDescent="0.2">
      <c r="A24" s="328"/>
      <c r="B24" s="329"/>
      <c r="C24" s="82"/>
      <c r="D24" s="82"/>
      <c r="E24" s="82"/>
      <c r="F24" s="82"/>
      <c r="G24" s="82"/>
      <c r="H24" s="4"/>
      <c r="I24" s="4"/>
    </row>
    <row r="25" spans="1:9" ht="15" x14ac:dyDescent="0.2">
      <c r="A25" s="328"/>
      <c r="B25" s="329"/>
      <c r="C25" s="82"/>
      <c r="D25" s="82"/>
      <c r="E25" s="82"/>
      <c r="F25" s="82"/>
      <c r="G25" s="82"/>
      <c r="H25" s="4"/>
      <c r="I25" s="4"/>
    </row>
    <row r="26" spans="1:9" ht="15" x14ac:dyDescent="0.2">
      <c r="A26" s="328"/>
      <c r="B26" s="329"/>
      <c r="C26" s="82"/>
      <c r="D26" s="82"/>
      <c r="E26" s="82"/>
      <c r="F26" s="82"/>
      <c r="G26" s="82"/>
      <c r="H26" s="4"/>
      <c r="I26" s="4"/>
    </row>
    <row r="27" spans="1:9" ht="15" x14ac:dyDescent="0.2">
      <c r="A27" s="328"/>
      <c r="B27" s="329"/>
      <c r="C27" s="82"/>
      <c r="D27" s="82"/>
      <c r="E27" s="82"/>
      <c r="F27" s="82"/>
      <c r="G27" s="82"/>
      <c r="H27" s="4"/>
      <c r="I27" s="4"/>
    </row>
    <row r="28" spans="1:9" ht="15" x14ac:dyDescent="0.2">
      <c r="A28" s="328"/>
      <c r="B28" s="329"/>
      <c r="C28" s="82"/>
      <c r="D28" s="82"/>
      <c r="E28" s="82"/>
      <c r="F28" s="82"/>
      <c r="G28" s="82"/>
      <c r="H28" s="4"/>
      <c r="I28" s="4"/>
    </row>
    <row r="29" spans="1:9" ht="15" x14ac:dyDescent="0.2">
      <c r="A29" s="328"/>
      <c r="B29" s="329"/>
      <c r="C29" s="82"/>
      <c r="D29" s="82"/>
      <c r="E29" s="82"/>
      <c r="F29" s="82"/>
      <c r="G29" s="82"/>
      <c r="H29" s="4"/>
      <c r="I29" s="4"/>
    </row>
    <row r="30" spans="1:9" ht="15" x14ac:dyDescent="0.2">
      <c r="A30" s="328"/>
      <c r="B30" s="329"/>
      <c r="C30" s="82"/>
      <c r="D30" s="82"/>
      <c r="E30" s="82"/>
      <c r="F30" s="82"/>
      <c r="G30" s="82"/>
      <c r="H30" s="4"/>
      <c r="I30" s="4"/>
    </row>
    <row r="31" spans="1:9" ht="15" x14ac:dyDescent="0.2">
      <c r="A31" s="328"/>
      <c r="B31" s="329"/>
      <c r="C31" s="82"/>
      <c r="D31" s="82"/>
      <c r="E31" s="82"/>
      <c r="F31" s="82"/>
      <c r="G31" s="82"/>
      <c r="H31" s="4"/>
      <c r="I31" s="4"/>
    </row>
    <row r="32" spans="1:9" ht="15" x14ac:dyDescent="0.2">
      <c r="A32" s="328"/>
      <c r="B32" s="329"/>
      <c r="C32" s="82"/>
      <c r="D32" s="82"/>
      <c r="E32" s="82"/>
      <c r="F32" s="82"/>
      <c r="G32" s="82"/>
      <c r="H32" s="4"/>
      <c r="I32" s="4"/>
    </row>
    <row r="33" spans="1:9" ht="15" x14ac:dyDescent="0.2">
      <c r="A33" s="328"/>
      <c r="B33" s="329"/>
      <c r="C33" s="82"/>
      <c r="D33" s="82"/>
      <c r="E33" s="82"/>
      <c r="F33" s="82"/>
      <c r="G33" s="82"/>
      <c r="H33" s="4"/>
      <c r="I33" s="4"/>
    </row>
    <row r="34" spans="1:9" ht="15" x14ac:dyDescent="0.3">
      <c r="A34" s="328"/>
      <c r="B34" s="330"/>
      <c r="C34" s="94"/>
      <c r="D34" s="94"/>
      <c r="E34" s="94"/>
      <c r="F34" s="94"/>
      <c r="G34" s="94" t="s">
        <v>325</v>
      </c>
      <c r="H34" s="81">
        <f>SUM(H9:H33)</f>
        <v>0</v>
      </c>
      <c r="I34" s="81">
        <f>SUM(I9:I33)</f>
        <v>0</v>
      </c>
    </row>
    <row r="35" spans="1:9" ht="15" x14ac:dyDescent="0.3">
      <c r="A35" s="40"/>
      <c r="B35" s="40"/>
      <c r="C35" s="40"/>
      <c r="D35" s="40"/>
      <c r="E35" s="40"/>
      <c r="F35" s="40"/>
      <c r="G35" s="2"/>
      <c r="H35" s="2"/>
    </row>
    <row r="36" spans="1:9" ht="15" x14ac:dyDescent="0.3">
      <c r="A36" s="194" t="s">
        <v>442</v>
      </c>
      <c r="B36" s="40"/>
      <c r="C36" s="40"/>
      <c r="D36" s="40"/>
      <c r="E36" s="40"/>
      <c r="F36" s="40"/>
      <c r="G36" s="2"/>
      <c r="H36" s="2"/>
    </row>
    <row r="37" spans="1:9" ht="15" x14ac:dyDescent="0.3">
      <c r="A37" s="194"/>
      <c r="B37" s="40"/>
      <c r="C37" s="40"/>
      <c r="D37" s="40"/>
      <c r="E37" s="40"/>
      <c r="F37" s="40"/>
      <c r="G37" s="2"/>
      <c r="H37" s="2"/>
    </row>
    <row r="38" spans="1:9" ht="15" x14ac:dyDescent="0.3">
      <c r="A38" s="194"/>
      <c r="B38" s="2"/>
      <c r="C38" s="2"/>
      <c r="D38" s="2"/>
      <c r="E38" s="2"/>
      <c r="F38" s="2"/>
      <c r="G38" s="2"/>
      <c r="H38" s="2"/>
    </row>
    <row r="39" spans="1:9" ht="15" x14ac:dyDescent="0.3">
      <c r="A39" s="19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4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4"/>
      <c r="B44" s="64" t="s">
        <v>266</v>
      </c>
      <c r="C44" s="64"/>
      <c r="D44" s="64"/>
      <c r="E44" s="64"/>
      <c r="F44" s="64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1"/>
      <c r="B46" s="61" t="s">
        <v>139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69" t="s">
        <v>443</v>
      </c>
      <c r="B1" s="69"/>
      <c r="C1" s="72"/>
      <c r="D1" s="72"/>
      <c r="E1" s="72"/>
      <c r="F1" s="72"/>
      <c r="G1" s="486" t="s">
        <v>109</v>
      </c>
      <c r="H1" s="486"/>
    </row>
    <row r="2" spans="1:10" ht="15" x14ac:dyDescent="0.3">
      <c r="A2" s="71" t="s">
        <v>140</v>
      </c>
      <c r="B2" s="69"/>
      <c r="C2" s="72"/>
      <c r="D2" s="72"/>
      <c r="E2" s="72"/>
      <c r="F2" s="72"/>
      <c r="G2" s="484" t="str">
        <f>'ფორმა N1'!L2</f>
        <v>1.01.20-31.12.20</v>
      </c>
      <c r="H2" s="484"/>
    </row>
    <row r="3" spans="1:10" ht="15" x14ac:dyDescent="0.3">
      <c r="A3" s="71"/>
      <c r="B3" s="71"/>
      <c r="C3" s="71"/>
      <c r="D3" s="71"/>
      <c r="E3" s="71"/>
      <c r="F3" s="71"/>
      <c r="G3" s="251"/>
      <c r="H3" s="251"/>
    </row>
    <row r="4" spans="1:10" ht="15" x14ac:dyDescent="0.3">
      <c r="A4" s="72" t="s">
        <v>269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392">
        <f>'ფორმა N1'!A5</f>
        <v>0</v>
      </c>
      <c r="B5" s="75"/>
      <c r="C5" s="75"/>
      <c r="D5" s="75"/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250"/>
      <c r="B7" s="250"/>
      <c r="C7" s="250"/>
      <c r="D7" s="250"/>
      <c r="E7" s="250"/>
      <c r="F7" s="250"/>
      <c r="G7" s="73"/>
      <c r="H7" s="73"/>
    </row>
    <row r="8" spans="1:10" ht="30" x14ac:dyDescent="0.2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335</v>
      </c>
      <c r="F8" s="85" t="s">
        <v>328</v>
      </c>
      <c r="G8" s="74" t="s">
        <v>10</v>
      </c>
      <c r="H8" s="74" t="s">
        <v>9</v>
      </c>
      <c r="J8" s="210" t="s">
        <v>334</v>
      </c>
    </row>
    <row r="9" spans="1:10" ht="15" x14ac:dyDescent="0.2">
      <c r="A9" s="93"/>
      <c r="B9" s="93"/>
      <c r="C9" s="93"/>
      <c r="D9" s="93"/>
      <c r="E9" s="93"/>
      <c r="F9" s="93"/>
      <c r="G9" s="4"/>
      <c r="H9" s="4"/>
      <c r="J9" s="210" t="s">
        <v>0</v>
      </c>
    </row>
    <row r="10" spans="1:10" ht="15" x14ac:dyDescent="0.2">
      <c r="A10" s="93"/>
      <c r="B10" s="93"/>
      <c r="C10" s="93"/>
      <c r="D10" s="93"/>
      <c r="E10" s="93"/>
      <c r="F10" s="93"/>
      <c r="G10" s="4"/>
      <c r="H10" s="4"/>
    </row>
    <row r="11" spans="1:10" ht="15" x14ac:dyDescent="0.2">
      <c r="A11" s="82"/>
      <c r="B11" s="82"/>
      <c r="C11" s="82"/>
      <c r="D11" s="82"/>
      <c r="E11" s="82"/>
      <c r="F11" s="82"/>
      <c r="G11" s="4"/>
      <c r="H11" s="4"/>
    </row>
    <row r="12" spans="1:10" ht="15" x14ac:dyDescent="0.2">
      <c r="A12" s="82"/>
      <c r="B12" s="82"/>
      <c r="C12" s="82"/>
      <c r="D12" s="82"/>
      <c r="E12" s="82"/>
      <c r="F12" s="82"/>
      <c r="G12" s="4"/>
      <c r="H12" s="4"/>
    </row>
    <row r="13" spans="1:10" ht="15" x14ac:dyDescent="0.2">
      <c r="A13" s="82"/>
      <c r="B13" s="82"/>
      <c r="C13" s="82"/>
      <c r="D13" s="82"/>
      <c r="E13" s="82"/>
      <c r="F13" s="82"/>
      <c r="G13" s="4"/>
      <c r="H13" s="4"/>
    </row>
    <row r="14" spans="1:10" ht="15" x14ac:dyDescent="0.2">
      <c r="A14" s="82"/>
      <c r="B14" s="82"/>
      <c r="C14" s="82"/>
      <c r="D14" s="82"/>
      <c r="E14" s="82"/>
      <c r="F14" s="82"/>
      <c r="G14" s="4"/>
      <c r="H14" s="4"/>
    </row>
    <row r="15" spans="1:10" ht="15" x14ac:dyDescent="0.2">
      <c r="A15" s="82"/>
      <c r="B15" s="82"/>
      <c r="C15" s="82"/>
      <c r="D15" s="82"/>
      <c r="E15" s="82"/>
      <c r="F15" s="82"/>
      <c r="G15" s="4"/>
      <c r="H15" s="4"/>
    </row>
    <row r="16" spans="1:10" ht="15" x14ac:dyDescent="0.2">
      <c r="A16" s="82"/>
      <c r="B16" s="82"/>
      <c r="C16" s="82"/>
      <c r="D16" s="82"/>
      <c r="E16" s="82"/>
      <c r="F16" s="82"/>
      <c r="G16" s="4"/>
      <c r="H16" s="4"/>
    </row>
    <row r="17" spans="1:8" ht="15" x14ac:dyDescent="0.2">
      <c r="A17" s="82"/>
      <c r="B17" s="82"/>
      <c r="C17" s="82"/>
      <c r="D17" s="82"/>
      <c r="E17" s="82"/>
      <c r="F17" s="82"/>
      <c r="G17" s="4"/>
      <c r="H17" s="4"/>
    </row>
    <row r="18" spans="1:8" ht="15" x14ac:dyDescent="0.2">
      <c r="A18" s="82"/>
      <c r="B18" s="82"/>
      <c r="C18" s="82"/>
      <c r="D18" s="82"/>
      <c r="E18" s="82"/>
      <c r="F18" s="82"/>
      <c r="G18" s="4"/>
      <c r="H18" s="4"/>
    </row>
    <row r="19" spans="1:8" ht="15" x14ac:dyDescent="0.2">
      <c r="A19" s="82"/>
      <c r="B19" s="82"/>
      <c r="C19" s="82"/>
      <c r="D19" s="82"/>
      <c r="E19" s="82"/>
      <c r="F19" s="82"/>
      <c r="G19" s="4"/>
      <c r="H19" s="4"/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2">
      <c r="A32" s="82"/>
      <c r="B32" s="82"/>
      <c r="C32" s="82"/>
      <c r="D32" s="82"/>
      <c r="E32" s="82"/>
      <c r="F32" s="82"/>
      <c r="G32" s="4"/>
      <c r="H32" s="4"/>
    </row>
    <row r="33" spans="1:9" ht="15" x14ac:dyDescent="0.2">
      <c r="A33" s="82"/>
      <c r="B33" s="82"/>
      <c r="C33" s="82"/>
      <c r="D33" s="82"/>
      <c r="E33" s="82"/>
      <c r="F33" s="82"/>
      <c r="G33" s="4"/>
      <c r="H33" s="4"/>
    </row>
    <row r="34" spans="1:9" ht="15" x14ac:dyDescent="0.3">
      <c r="A34" s="82"/>
      <c r="B34" s="94"/>
      <c r="C34" s="94"/>
      <c r="D34" s="94"/>
      <c r="E34" s="94"/>
      <c r="F34" s="94" t="s">
        <v>333</v>
      </c>
      <c r="G34" s="81">
        <f>SUM(G9:G33)</f>
        <v>0</v>
      </c>
      <c r="H34" s="81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77"/>
      <c r="I35" s="177"/>
    </row>
    <row r="36" spans="1:9" ht="15" x14ac:dyDescent="0.3">
      <c r="A36" s="209" t="s">
        <v>444</v>
      </c>
      <c r="B36" s="209"/>
      <c r="C36" s="208"/>
      <c r="D36" s="208"/>
      <c r="E36" s="208"/>
      <c r="F36" s="208"/>
      <c r="G36" s="208"/>
      <c r="H36" s="177"/>
      <c r="I36" s="177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77"/>
      <c r="I37" s="177"/>
    </row>
    <row r="38" spans="1:9" ht="15" x14ac:dyDescent="0.3">
      <c r="A38" s="209"/>
      <c r="B38" s="209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9"/>
      <c r="B39" s="209"/>
      <c r="C39" s="177"/>
      <c r="D39" s="177"/>
      <c r="E39" s="177"/>
      <c r="F39" s="177"/>
      <c r="G39" s="177"/>
      <c r="H39" s="177"/>
      <c r="I39" s="177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400</v>
      </c>
      <c r="D44" s="183"/>
      <c r="E44" s="208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265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139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0"/>
  <sheetViews>
    <sheetView view="pageBreakPreview" topLeftCell="A76" zoomScale="80" zoomScaleSheetLayoutView="80" workbookViewId="0">
      <selection activeCell="L78" sqref="L78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98" t="s">
        <v>445</v>
      </c>
      <c r="B2" s="498"/>
      <c r="C2" s="498"/>
      <c r="D2" s="498"/>
      <c r="E2" s="498"/>
      <c r="F2" s="325"/>
      <c r="G2" s="72"/>
      <c r="H2" s="72"/>
      <c r="I2" s="72"/>
      <c r="J2" s="72"/>
      <c r="K2" s="251"/>
      <c r="L2" s="252"/>
      <c r="M2" s="252" t="s">
        <v>109</v>
      </c>
    </row>
    <row r="3" spans="1:13" ht="15" x14ac:dyDescent="0.3">
      <c r="A3" s="71" t="s">
        <v>140</v>
      </c>
      <c r="B3" s="71"/>
      <c r="C3" s="69"/>
      <c r="D3" s="72"/>
      <c r="E3" s="72"/>
      <c r="F3" s="72"/>
      <c r="G3" s="72"/>
      <c r="H3" s="72"/>
      <c r="I3" s="72"/>
      <c r="J3" s="72"/>
      <c r="K3" s="251"/>
      <c r="L3" s="484" t="str">
        <f>'ფორმა N1'!L2</f>
        <v>1.01.20-31.12.20</v>
      </c>
      <c r="M3" s="484"/>
    </row>
    <row r="4" spans="1:13" ht="15" x14ac:dyDescent="0.3">
      <c r="A4" s="71"/>
      <c r="B4" s="71"/>
      <c r="C4" s="71"/>
      <c r="D4" s="69"/>
      <c r="E4" s="69"/>
      <c r="F4" s="69"/>
      <c r="G4" s="69"/>
      <c r="H4" s="69"/>
      <c r="I4" s="69"/>
      <c r="J4" s="69"/>
      <c r="K4" s="251"/>
      <c r="L4" s="251"/>
      <c r="M4" s="251"/>
    </row>
    <row r="5" spans="1:13" ht="15" x14ac:dyDescent="0.3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5" x14ac:dyDescent="0.3">
      <c r="A6" s="392">
        <f>'ფორმა N1'!A5</f>
        <v>0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5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5" x14ac:dyDescent="0.2">
      <c r="A8" s="250"/>
      <c r="B8" s="339"/>
      <c r="C8" s="250"/>
      <c r="D8" s="250"/>
      <c r="E8" s="250"/>
      <c r="F8" s="250"/>
      <c r="G8" s="250"/>
      <c r="H8" s="250"/>
      <c r="I8" s="250"/>
      <c r="J8" s="250"/>
      <c r="K8" s="73"/>
      <c r="L8" s="73"/>
      <c r="M8" s="73"/>
    </row>
    <row r="9" spans="1:13" ht="45" x14ac:dyDescent="0.2">
      <c r="A9" s="85" t="s">
        <v>64</v>
      </c>
      <c r="B9" s="85" t="s">
        <v>479</v>
      </c>
      <c r="C9" s="85" t="s">
        <v>446</v>
      </c>
      <c r="D9" s="85" t="s">
        <v>447</v>
      </c>
      <c r="E9" s="85" t="s">
        <v>448</v>
      </c>
      <c r="F9" s="85" t="s">
        <v>449</v>
      </c>
      <c r="G9" s="85" t="s">
        <v>450</v>
      </c>
      <c r="H9" s="85" t="s">
        <v>451</v>
      </c>
      <c r="I9" s="85" t="s">
        <v>452</v>
      </c>
      <c r="J9" s="85" t="s">
        <v>453</v>
      </c>
      <c r="K9" s="85" t="s">
        <v>454</v>
      </c>
      <c r="L9" s="85" t="s">
        <v>455</v>
      </c>
      <c r="M9" s="85" t="s">
        <v>311</v>
      </c>
    </row>
    <row r="10" spans="1:13" ht="180" x14ac:dyDescent="0.2">
      <c r="A10" s="93">
        <v>1</v>
      </c>
      <c r="B10" s="93" t="s">
        <v>636</v>
      </c>
      <c r="C10" s="469" t="s">
        <v>637</v>
      </c>
      <c r="D10" s="93" t="s">
        <v>638</v>
      </c>
      <c r="E10" s="93">
        <v>205284789</v>
      </c>
      <c r="F10" s="93" t="s">
        <v>639</v>
      </c>
      <c r="G10" s="93" t="s">
        <v>640</v>
      </c>
      <c r="H10" s="93">
        <v>1400000</v>
      </c>
      <c r="I10" s="93" t="s">
        <v>514</v>
      </c>
      <c r="J10" s="93" t="s">
        <v>641</v>
      </c>
      <c r="K10" s="4">
        <f>L10/H10</f>
        <v>4.9559999999999995E-3</v>
      </c>
      <c r="L10" s="4">
        <v>6938.4</v>
      </c>
      <c r="M10" s="93"/>
    </row>
    <row r="11" spans="1:13" ht="96" x14ac:dyDescent="0.2">
      <c r="A11" s="93">
        <v>2</v>
      </c>
      <c r="B11" s="93"/>
      <c r="C11" s="469" t="s">
        <v>637</v>
      </c>
      <c r="D11" s="470" t="s">
        <v>642</v>
      </c>
      <c r="E11" s="470">
        <v>205075014</v>
      </c>
      <c r="F11" s="471" t="s">
        <v>639</v>
      </c>
      <c r="G11" s="93" t="s">
        <v>643</v>
      </c>
      <c r="H11" s="93"/>
      <c r="I11" s="471" t="s">
        <v>639</v>
      </c>
      <c r="J11" s="93" t="s">
        <v>644</v>
      </c>
      <c r="K11" s="4">
        <v>1</v>
      </c>
      <c r="L11" s="4">
        <v>990</v>
      </c>
      <c r="M11" s="93"/>
    </row>
    <row r="12" spans="1:13" ht="96" x14ac:dyDescent="0.2">
      <c r="A12" s="93">
        <v>3</v>
      </c>
      <c r="B12" s="433" t="s">
        <v>645</v>
      </c>
      <c r="C12" s="472" t="s">
        <v>637</v>
      </c>
      <c r="D12" s="433" t="s">
        <v>646</v>
      </c>
      <c r="E12" s="433">
        <v>404963955</v>
      </c>
      <c r="F12" s="471" t="s">
        <v>639</v>
      </c>
      <c r="G12" s="433" t="s">
        <v>647</v>
      </c>
      <c r="H12" s="433">
        <v>1000</v>
      </c>
      <c r="I12" s="471" t="s">
        <v>639</v>
      </c>
      <c r="J12" s="433" t="s">
        <v>644</v>
      </c>
      <c r="K12" s="4">
        <f t="shared" ref="K12:K23" si="0">L12/H12</f>
        <v>2.5</v>
      </c>
      <c r="L12" s="4">
        <v>2500</v>
      </c>
      <c r="M12" s="82"/>
    </row>
    <row r="13" spans="1:13" ht="96" x14ac:dyDescent="0.2">
      <c r="A13" s="93">
        <v>4</v>
      </c>
      <c r="B13" s="93" t="s">
        <v>645</v>
      </c>
      <c r="C13" s="469" t="s">
        <v>648</v>
      </c>
      <c r="D13" s="82" t="s">
        <v>649</v>
      </c>
      <c r="E13" s="82">
        <v>404379294</v>
      </c>
      <c r="F13" s="471" t="s">
        <v>639</v>
      </c>
      <c r="G13" s="82"/>
      <c r="H13" s="82">
        <v>50000</v>
      </c>
      <c r="I13" s="471" t="s">
        <v>639</v>
      </c>
      <c r="J13" s="82" t="s">
        <v>644</v>
      </c>
      <c r="K13" s="4">
        <f t="shared" si="0"/>
        <v>5.2999999999999999E-2</v>
      </c>
      <c r="L13" s="4">
        <v>2650</v>
      </c>
      <c r="M13" s="82"/>
    </row>
    <row r="14" spans="1:13" ht="96" x14ac:dyDescent="0.2">
      <c r="A14" s="93">
        <v>5</v>
      </c>
      <c r="B14" s="93" t="s">
        <v>645</v>
      </c>
      <c r="C14" s="469" t="s">
        <v>648</v>
      </c>
      <c r="D14" s="82" t="s">
        <v>649</v>
      </c>
      <c r="E14" s="82">
        <v>404379294</v>
      </c>
      <c r="F14" s="471" t="s">
        <v>639</v>
      </c>
      <c r="G14" s="82"/>
      <c r="H14" s="82">
        <v>100</v>
      </c>
      <c r="I14" s="471" t="s">
        <v>650</v>
      </c>
      <c r="J14" s="82" t="s">
        <v>644</v>
      </c>
      <c r="K14" s="4">
        <f t="shared" si="0"/>
        <v>3.8</v>
      </c>
      <c r="L14" s="4">
        <v>380</v>
      </c>
      <c r="M14" s="82"/>
    </row>
    <row r="15" spans="1:13" ht="96" x14ac:dyDescent="0.2">
      <c r="A15" s="93">
        <v>6</v>
      </c>
      <c r="B15" s="93" t="s">
        <v>645</v>
      </c>
      <c r="C15" s="469" t="s">
        <v>651</v>
      </c>
      <c r="D15" s="82" t="s">
        <v>649</v>
      </c>
      <c r="E15" s="82">
        <v>404379294</v>
      </c>
      <c r="F15" s="471" t="s">
        <v>639</v>
      </c>
      <c r="G15" s="82"/>
      <c r="H15" s="82">
        <v>150</v>
      </c>
      <c r="I15" s="471" t="s">
        <v>650</v>
      </c>
      <c r="J15" s="82" t="s">
        <v>644</v>
      </c>
      <c r="K15" s="4">
        <f t="shared" si="0"/>
        <v>2</v>
      </c>
      <c r="L15" s="4">
        <v>300</v>
      </c>
      <c r="M15" s="82"/>
    </row>
    <row r="16" spans="1:13" ht="96" x14ac:dyDescent="0.2">
      <c r="A16" s="93">
        <v>7</v>
      </c>
      <c r="B16" s="93" t="s">
        <v>652</v>
      </c>
      <c r="C16" s="469" t="s">
        <v>637</v>
      </c>
      <c r="D16" s="82" t="s">
        <v>584</v>
      </c>
      <c r="E16" s="434" t="s">
        <v>586</v>
      </c>
      <c r="F16" s="471" t="s">
        <v>639</v>
      </c>
      <c r="G16" s="82" t="s">
        <v>653</v>
      </c>
      <c r="H16" s="82">
        <v>5</v>
      </c>
      <c r="I16" s="471" t="s">
        <v>639</v>
      </c>
      <c r="J16" s="82" t="s">
        <v>654</v>
      </c>
      <c r="K16" s="4">
        <f t="shared" si="0"/>
        <v>123.21600000000001</v>
      </c>
      <c r="L16" s="4">
        <v>616.08000000000004</v>
      </c>
      <c r="M16" s="82"/>
    </row>
    <row r="17" spans="1:13" ht="96" x14ac:dyDescent="0.2">
      <c r="A17" s="93">
        <v>8</v>
      </c>
      <c r="B17" s="93"/>
      <c r="C17" s="469" t="s">
        <v>637</v>
      </c>
      <c r="D17" s="82" t="s">
        <v>655</v>
      </c>
      <c r="E17" s="434" t="s">
        <v>656</v>
      </c>
      <c r="F17" s="471" t="s">
        <v>639</v>
      </c>
      <c r="G17" s="82" t="s">
        <v>657</v>
      </c>
      <c r="H17" s="82">
        <v>1</v>
      </c>
      <c r="I17" s="471" t="s">
        <v>639</v>
      </c>
      <c r="J17" s="82" t="s">
        <v>328</v>
      </c>
      <c r="K17" s="4">
        <f t="shared" si="0"/>
        <v>400</v>
      </c>
      <c r="L17" s="4">
        <v>400</v>
      </c>
      <c r="M17" s="82"/>
    </row>
    <row r="18" spans="1:13" ht="96" x14ac:dyDescent="0.2">
      <c r="A18" s="93">
        <v>9</v>
      </c>
      <c r="B18" s="93" t="s">
        <v>658</v>
      </c>
      <c r="C18" s="469" t="s">
        <v>648</v>
      </c>
      <c r="D18" s="82" t="s">
        <v>649</v>
      </c>
      <c r="E18" s="82">
        <v>404379294</v>
      </c>
      <c r="F18" s="471" t="s">
        <v>639</v>
      </c>
      <c r="G18" s="82" t="s">
        <v>659</v>
      </c>
      <c r="H18" s="82">
        <v>1</v>
      </c>
      <c r="I18" s="471" t="s">
        <v>639</v>
      </c>
      <c r="J18" s="82" t="s">
        <v>644</v>
      </c>
      <c r="K18" s="4">
        <f t="shared" si="0"/>
        <v>30</v>
      </c>
      <c r="L18" s="4">
        <v>30</v>
      </c>
      <c r="M18" s="82"/>
    </row>
    <row r="19" spans="1:13" ht="96" x14ac:dyDescent="0.2">
      <c r="A19" s="93">
        <v>10</v>
      </c>
      <c r="B19" s="93" t="s">
        <v>658</v>
      </c>
      <c r="C19" s="469" t="s">
        <v>648</v>
      </c>
      <c r="D19" s="82" t="s">
        <v>649</v>
      </c>
      <c r="E19" s="82">
        <v>404379294</v>
      </c>
      <c r="F19" s="471" t="s">
        <v>639</v>
      </c>
      <c r="G19" s="82" t="s">
        <v>659</v>
      </c>
      <c r="H19" s="82">
        <v>3</v>
      </c>
      <c r="I19" s="471" t="s">
        <v>639</v>
      </c>
      <c r="J19" s="82" t="s">
        <v>644</v>
      </c>
      <c r="K19" s="4">
        <f t="shared" si="0"/>
        <v>56.666666666666664</v>
      </c>
      <c r="L19" s="4">
        <v>170</v>
      </c>
      <c r="M19" s="82"/>
    </row>
    <row r="20" spans="1:13" ht="96" x14ac:dyDescent="0.2">
      <c r="A20" s="93">
        <v>11</v>
      </c>
      <c r="B20" s="93"/>
      <c r="C20" s="469" t="s">
        <v>637</v>
      </c>
      <c r="D20" s="82" t="s">
        <v>655</v>
      </c>
      <c r="E20" s="434" t="s">
        <v>656</v>
      </c>
      <c r="F20" s="471" t="s">
        <v>639</v>
      </c>
      <c r="G20" s="82" t="s">
        <v>659</v>
      </c>
      <c r="H20" s="82">
        <v>1</v>
      </c>
      <c r="I20" s="471" t="s">
        <v>639</v>
      </c>
      <c r="J20" s="82" t="s">
        <v>328</v>
      </c>
      <c r="K20" s="4">
        <f t="shared" si="0"/>
        <v>400</v>
      </c>
      <c r="L20" s="4">
        <v>400</v>
      </c>
      <c r="M20" s="82"/>
    </row>
    <row r="21" spans="1:13" ht="96" x14ac:dyDescent="0.2">
      <c r="A21" s="93">
        <v>12</v>
      </c>
      <c r="B21" s="93" t="s">
        <v>652</v>
      </c>
      <c r="C21" s="469" t="s">
        <v>637</v>
      </c>
      <c r="D21" s="82" t="s">
        <v>584</v>
      </c>
      <c r="E21" s="434" t="s">
        <v>586</v>
      </c>
      <c r="F21" s="471" t="s">
        <v>639</v>
      </c>
      <c r="G21" s="82" t="s">
        <v>653</v>
      </c>
      <c r="H21" s="82">
        <v>5</v>
      </c>
      <c r="I21" s="471" t="s">
        <v>639</v>
      </c>
      <c r="J21" s="82" t="s">
        <v>654</v>
      </c>
      <c r="K21" s="4">
        <f t="shared" si="0"/>
        <v>126.18800000000002</v>
      </c>
      <c r="L21" s="4">
        <v>630.94000000000005</v>
      </c>
      <c r="M21" s="82"/>
    </row>
    <row r="22" spans="1:13" ht="96" x14ac:dyDescent="0.2">
      <c r="A22" s="93">
        <v>13</v>
      </c>
      <c r="B22" s="93" t="s">
        <v>660</v>
      </c>
      <c r="C22" s="469" t="s">
        <v>347</v>
      </c>
      <c r="D22" s="82" t="s">
        <v>649</v>
      </c>
      <c r="E22" s="82">
        <v>404379294</v>
      </c>
      <c r="F22" s="471" t="s">
        <v>639</v>
      </c>
      <c r="G22" s="82"/>
      <c r="H22" s="82">
        <v>2</v>
      </c>
      <c r="I22" s="471" t="s">
        <v>639</v>
      </c>
      <c r="J22" s="82" t="s">
        <v>644</v>
      </c>
      <c r="K22" s="4">
        <f t="shared" si="0"/>
        <v>50</v>
      </c>
      <c r="L22" s="4">
        <v>100</v>
      </c>
      <c r="M22" s="82"/>
    </row>
    <row r="23" spans="1:13" ht="96" x14ac:dyDescent="0.2">
      <c r="A23" s="93">
        <v>14</v>
      </c>
      <c r="B23" s="93" t="s">
        <v>660</v>
      </c>
      <c r="C23" s="469" t="s">
        <v>347</v>
      </c>
      <c r="D23" s="82" t="s">
        <v>649</v>
      </c>
      <c r="E23" s="82">
        <v>404379294</v>
      </c>
      <c r="F23" s="471" t="s">
        <v>639</v>
      </c>
      <c r="G23" s="82"/>
      <c r="H23" s="82">
        <v>1</v>
      </c>
      <c r="I23" s="471" t="s">
        <v>639</v>
      </c>
      <c r="J23" s="82" t="s">
        <v>644</v>
      </c>
      <c r="K23" s="4">
        <f t="shared" si="0"/>
        <v>130</v>
      </c>
      <c r="L23" s="4">
        <v>130</v>
      </c>
      <c r="M23" s="82"/>
    </row>
    <row r="24" spans="1:13" ht="96" x14ac:dyDescent="0.2">
      <c r="A24" s="93">
        <v>15</v>
      </c>
      <c r="B24" s="93" t="s">
        <v>661</v>
      </c>
      <c r="C24" s="469" t="s">
        <v>648</v>
      </c>
      <c r="D24" s="82" t="s">
        <v>662</v>
      </c>
      <c r="E24" s="82">
        <v>441994585</v>
      </c>
      <c r="F24" s="471" t="s">
        <v>639</v>
      </c>
      <c r="G24" s="82"/>
      <c r="H24" s="82"/>
      <c r="I24" s="471" t="s">
        <v>639</v>
      </c>
      <c r="J24" s="82"/>
      <c r="K24" s="4"/>
      <c r="L24" s="4">
        <v>700</v>
      </c>
      <c r="M24" s="82"/>
    </row>
    <row r="25" spans="1:13" ht="96" x14ac:dyDescent="0.2">
      <c r="A25" s="93">
        <v>16</v>
      </c>
      <c r="B25" s="93" t="s">
        <v>663</v>
      </c>
      <c r="C25" s="469" t="s">
        <v>637</v>
      </c>
      <c r="D25" s="82" t="s">
        <v>664</v>
      </c>
      <c r="E25" s="82">
        <v>401951189</v>
      </c>
      <c r="F25" s="471" t="s">
        <v>639</v>
      </c>
      <c r="G25" s="82" t="s">
        <v>665</v>
      </c>
      <c r="H25" s="82"/>
      <c r="I25" s="471" t="s">
        <v>639</v>
      </c>
      <c r="J25" s="82"/>
      <c r="K25" s="4"/>
      <c r="L25" s="4">
        <v>1000</v>
      </c>
      <c r="M25" s="82"/>
    </row>
    <row r="26" spans="1:13" ht="96" x14ac:dyDescent="0.2">
      <c r="A26" s="93">
        <v>17</v>
      </c>
      <c r="B26" s="93" t="s">
        <v>652</v>
      </c>
      <c r="C26" s="469" t="s">
        <v>637</v>
      </c>
      <c r="D26" s="93" t="s">
        <v>584</v>
      </c>
      <c r="E26" s="434" t="s">
        <v>586</v>
      </c>
      <c r="F26" s="471" t="s">
        <v>639</v>
      </c>
      <c r="G26" s="93" t="s">
        <v>666</v>
      </c>
      <c r="H26" s="93">
        <v>5</v>
      </c>
      <c r="I26" s="471" t="s">
        <v>639</v>
      </c>
      <c r="J26" s="93" t="s">
        <v>654</v>
      </c>
      <c r="K26" s="4">
        <f>L26/H26</f>
        <v>322.95</v>
      </c>
      <c r="L26" s="4">
        <v>1614.75</v>
      </c>
      <c r="M26" s="82"/>
    </row>
    <row r="27" spans="1:13" ht="96" x14ac:dyDescent="0.2">
      <c r="A27" s="93">
        <v>18</v>
      </c>
      <c r="B27" s="93" t="s">
        <v>652</v>
      </c>
      <c r="C27" s="469" t="s">
        <v>637</v>
      </c>
      <c r="D27" s="93" t="s">
        <v>584</v>
      </c>
      <c r="E27" s="434" t="s">
        <v>586</v>
      </c>
      <c r="F27" s="471" t="s">
        <v>639</v>
      </c>
      <c r="G27" s="93" t="s">
        <v>667</v>
      </c>
      <c r="H27" s="93">
        <v>10</v>
      </c>
      <c r="I27" s="471" t="s">
        <v>639</v>
      </c>
      <c r="J27" s="93" t="s">
        <v>654</v>
      </c>
      <c r="K27" s="4">
        <f>L27/H27</f>
        <v>49.317</v>
      </c>
      <c r="L27" s="4">
        <v>493.17</v>
      </c>
      <c r="M27" s="82"/>
    </row>
    <row r="28" spans="1:13" ht="96" x14ac:dyDescent="0.2">
      <c r="A28" s="93">
        <v>19</v>
      </c>
      <c r="B28" s="93" t="s">
        <v>614</v>
      </c>
      <c r="C28" s="469" t="s">
        <v>648</v>
      </c>
      <c r="D28" s="82" t="s">
        <v>649</v>
      </c>
      <c r="E28" s="82">
        <v>404379294</v>
      </c>
      <c r="F28" s="471" t="s">
        <v>639</v>
      </c>
      <c r="G28" s="82"/>
      <c r="H28" s="82">
        <v>100000</v>
      </c>
      <c r="I28" s="471" t="s">
        <v>639</v>
      </c>
      <c r="J28" s="82" t="s">
        <v>644</v>
      </c>
      <c r="K28" s="435">
        <f>L28/H28</f>
        <v>4.4299999999999999E-2</v>
      </c>
      <c r="L28" s="4">
        <v>4430</v>
      </c>
      <c r="M28" s="82"/>
    </row>
    <row r="29" spans="1:13" ht="96" x14ac:dyDescent="0.2">
      <c r="A29" s="93">
        <v>20</v>
      </c>
      <c r="B29" s="93" t="s">
        <v>668</v>
      </c>
      <c r="C29" s="469" t="s">
        <v>648</v>
      </c>
      <c r="D29" s="82" t="s">
        <v>669</v>
      </c>
      <c r="E29" s="82">
        <v>211390172</v>
      </c>
      <c r="F29" s="471" t="s">
        <v>639</v>
      </c>
      <c r="G29" s="82"/>
      <c r="H29" s="82"/>
      <c r="I29" s="471" t="s">
        <v>639</v>
      </c>
      <c r="J29" s="82"/>
      <c r="K29" s="4"/>
      <c r="L29" s="4">
        <v>735</v>
      </c>
      <c r="M29" s="82"/>
    </row>
    <row r="30" spans="1:13" ht="96" x14ac:dyDescent="0.2">
      <c r="A30" s="93">
        <v>21</v>
      </c>
      <c r="B30" s="93" t="s">
        <v>668</v>
      </c>
      <c r="C30" s="469" t="s">
        <v>648</v>
      </c>
      <c r="D30" s="82" t="s">
        <v>670</v>
      </c>
      <c r="E30" s="82">
        <v>405359295</v>
      </c>
      <c r="F30" s="471" t="s">
        <v>639</v>
      </c>
      <c r="G30" s="82"/>
      <c r="H30" s="82"/>
      <c r="I30" s="471" t="s">
        <v>639</v>
      </c>
      <c r="J30" s="82"/>
      <c r="K30" s="4"/>
      <c r="L30" s="4">
        <v>1500</v>
      </c>
      <c r="M30" s="82"/>
    </row>
    <row r="31" spans="1:13" ht="96" x14ac:dyDescent="0.2">
      <c r="A31" s="93">
        <v>22</v>
      </c>
      <c r="B31" s="93" t="s">
        <v>668</v>
      </c>
      <c r="C31" s="469" t="s">
        <v>648</v>
      </c>
      <c r="D31" s="82" t="s">
        <v>649</v>
      </c>
      <c r="E31" s="82">
        <v>404379294</v>
      </c>
      <c r="F31" s="471" t="s">
        <v>639</v>
      </c>
      <c r="G31" s="82"/>
      <c r="H31" s="82">
        <v>3</v>
      </c>
      <c r="I31" s="471" t="s">
        <v>639</v>
      </c>
      <c r="J31" s="82" t="s">
        <v>644</v>
      </c>
      <c r="K31" s="435">
        <f>L31/H31</f>
        <v>56.666666666666664</v>
      </c>
      <c r="L31" s="4">
        <v>170</v>
      </c>
      <c r="M31" s="82"/>
    </row>
    <row r="32" spans="1:13" ht="96" x14ac:dyDescent="0.2">
      <c r="A32" s="93">
        <v>23</v>
      </c>
      <c r="B32" s="93" t="s">
        <v>671</v>
      </c>
      <c r="C32" s="469" t="s">
        <v>347</v>
      </c>
      <c r="D32" s="82" t="s">
        <v>672</v>
      </c>
      <c r="E32" s="82">
        <v>404404122</v>
      </c>
      <c r="F32" s="471" t="s">
        <v>639</v>
      </c>
      <c r="G32" s="82"/>
      <c r="H32" s="82">
        <v>1000000</v>
      </c>
      <c r="I32" s="471" t="s">
        <v>639</v>
      </c>
      <c r="J32" s="82" t="s">
        <v>673</v>
      </c>
      <c r="K32" s="436">
        <f>L32/H32</f>
        <v>2.8999999999999998E-3</v>
      </c>
      <c r="L32" s="4">
        <v>2900</v>
      </c>
      <c r="M32" s="82"/>
    </row>
    <row r="33" spans="1:13" ht="96" x14ac:dyDescent="0.2">
      <c r="A33" s="93">
        <v>24</v>
      </c>
      <c r="B33" s="93"/>
      <c r="C33" s="469" t="s">
        <v>347</v>
      </c>
      <c r="D33" s="82" t="s">
        <v>655</v>
      </c>
      <c r="E33" s="434" t="s">
        <v>656</v>
      </c>
      <c r="F33" s="471" t="s">
        <v>639</v>
      </c>
      <c r="G33" s="82"/>
      <c r="H33" s="82"/>
      <c r="I33" s="471" t="s">
        <v>639</v>
      </c>
      <c r="J33" s="82"/>
      <c r="K33" s="4"/>
      <c r="L33" s="4">
        <v>267</v>
      </c>
      <c r="M33" s="82"/>
    </row>
    <row r="34" spans="1:13" ht="96" x14ac:dyDescent="0.2">
      <c r="A34" s="93">
        <v>25</v>
      </c>
      <c r="B34" s="93" t="s">
        <v>674</v>
      </c>
      <c r="C34" s="469" t="s">
        <v>347</v>
      </c>
      <c r="D34" s="82" t="s">
        <v>675</v>
      </c>
      <c r="E34" s="82">
        <v>205231337</v>
      </c>
      <c r="F34" s="471" t="s">
        <v>639</v>
      </c>
      <c r="G34" s="82"/>
      <c r="H34" s="82">
        <v>5</v>
      </c>
      <c r="I34" s="471" t="s">
        <v>639</v>
      </c>
      <c r="J34" s="82" t="s">
        <v>644</v>
      </c>
      <c r="K34" s="4">
        <f>L34/H34</f>
        <v>200</v>
      </c>
      <c r="L34" s="4">
        <v>1000</v>
      </c>
      <c r="M34" s="82"/>
    </row>
    <row r="35" spans="1:13" ht="96" x14ac:dyDescent="0.2">
      <c r="A35" s="93">
        <v>26</v>
      </c>
      <c r="B35" s="93" t="s">
        <v>657</v>
      </c>
      <c r="C35" s="469" t="s">
        <v>648</v>
      </c>
      <c r="D35" s="82" t="s">
        <v>649</v>
      </c>
      <c r="E35" s="82">
        <v>404379294</v>
      </c>
      <c r="F35" s="471" t="s">
        <v>639</v>
      </c>
      <c r="G35" s="82"/>
      <c r="H35" s="82">
        <v>6</v>
      </c>
      <c r="I35" s="471" t="s">
        <v>639</v>
      </c>
      <c r="J35" s="82" t="s">
        <v>644</v>
      </c>
      <c r="K35" s="435">
        <f>L35/H35</f>
        <v>25</v>
      </c>
      <c r="L35" s="4">
        <v>150</v>
      </c>
      <c r="M35" s="82"/>
    </row>
    <row r="36" spans="1:13" ht="96" x14ac:dyDescent="0.2">
      <c r="A36" s="93">
        <v>27</v>
      </c>
      <c r="B36" s="93" t="s">
        <v>676</v>
      </c>
      <c r="C36" s="469" t="s">
        <v>648</v>
      </c>
      <c r="D36" s="82" t="s">
        <v>649</v>
      </c>
      <c r="E36" s="82">
        <v>404379294</v>
      </c>
      <c r="F36" s="471" t="s">
        <v>639</v>
      </c>
      <c r="G36" s="82"/>
      <c r="H36" s="82">
        <v>1</v>
      </c>
      <c r="I36" s="471" t="s">
        <v>639</v>
      </c>
      <c r="J36" s="82" t="s">
        <v>644</v>
      </c>
      <c r="K36" s="435">
        <f t="shared" ref="K36:K40" si="1">L36/H36</f>
        <v>50</v>
      </c>
      <c r="L36" s="4">
        <v>50</v>
      </c>
      <c r="M36" s="82"/>
    </row>
    <row r="37" spans="1:13" ht="96" x14ac:dyDescent="0.2">
      <c r="A37" s="93">
        <v>28</v>
      </c>
      <c r="B37" s="93" t="s">
        <v>657</v>
      </c>
      <c r="C37" s="469" t="s">
        <v>648</v>
      </c>
      <c r="D37" s="82" t="s">
        <v>649</v>
      </c>
      <c r="E37" s="82">
        <v>404379294</v>
      </c>
      <c r="F37" s="471" t="s">
        <v>639</v>
      </c>
      <c r="G37" s="82"/>
      <c r="H37" s="82">
        <v>2</v>
      </c>
      <c r="I37" s="471" t="s">
        <v>639</v>
      </c>
      <c r="J37" s="82" t="s">
        <v>644</v>
      </c>
      <c r="K37" s="435">
        <f t="shared" si="1"/>
        <v>40</v>
      </c>
      <c r="L37" s="4">
        <v>80</v>
      </c>
      <c r="M37" s="82"/>
    </row>
    <row r="38" spans="1:13" ht="96" x14ac:dyDescent="0.2">
      <c r="A38" s="93">
        <v>29</v>
      </c>
      <c r="B38" s="93" t="s">
        <v>657</v>
      </c>
      <c r="C38" s="469" t="s">
        <v>648</v>
      </c>
      <c r="D38" s="82" t="s">
        <v>649</v>
      </c>
      <c r="E38" s="82">
        <v>404379294</v>
      </c>
      <c r="F38" s="471" t="s">
        <v>639</v>
      </c>
      <c r="G38" s="82"/>
      <c r="H38" s="82">
        <v>2</v>
      </c>
      <c r="I38" s="471" t="s">
        <v>639</v>
      </c>
      <c r="J38" s="82" t="s">
        <v>644</v>
      </c>
      <c r="K38" s="435">
        <f t="shared" si="1"/>
        <v>550</v>
      </c>
      <c r="L38" s="4">
        <v>1100</v>
      </c>
      <c r="M38" s="82"/>
    </row>
    <row r="39" spans="1:13" ht="96" x14ac:dyDescent="0.2">
      <c r="A39" s="93">
        <v>30</v>
      </c>
      <c r="B39" s="93" t="s">
        <v>657</v>
      </c>
      <c r="C39" s="469" t="s">
        <v>648</v>
      </c>
      <c r="D39" s="82" t="s">
        <v>649</v>
      </c>
      <c r="E39" s="82">
        <v>404379294</v>
      </c>
      <c r="F39" s="471" t="s">
        <v>639</v>
      </c>
      <c r="G39" s="82"/>
      <c r="H39" s="82">
        <v>3</v>
      </c>
      <c r="I39" s="471" t="s">
        <v>639</v>
      </c>
      <c r="J39" s="82" t="s">
        <v>644</v>
      </c>
      <c r="K39" s="435">
        <f t="shared" si="1"/>
        <v>80</v>
      </c>
      <c r="L39" s="4">
        <v>240</v>
      </c>
      <c r="M39" s="82"/>
    </row>
    <row r="40" spans="1:13" ht="96" x14ac:dyDescent="0.2">
      <c r="A40" s="93">
        <v>31</v>
      </c>
      <c r="B40" s="93" t="s">
        <v>677</v>
      </c>
      <c r="C40" s="469" t="s">
        <v>648</v>
      </c>
      <c r="D40" s="82" t="s">
        <v>678</v>
      </c>
      <c r="E40" s="82">
        <v>62003008782</v>
      </c>
      <c r="F40" s="471" t="s">
        <v>639</v>
      </c>
      <c r="G40" s="82"/>
      <c r="H40" s="82">
        <v>1</v>
      </c>
      <c r="I40" s="471" t="s">
        <v>639</v>
      </c>
      <c r="J40" s="82" t="s">
        <v>644</v>
      </c>
      <c r="K40" s="435">
        <f t="shared" si="1"/>
        <v>1200</v>
      </c>
      <c r="L40" s="4">
        <v>1200</v>
      </c>
      <c r="M40" s="82"/>
    </row>
    <row r="41" spans="1:13" ht="15" customHeight="1" x14ac:dyDescent="0.2">
      <c r="A41" s="93">
        <v>32</v>
      </c>
      <c r="B41" s="93" t="s">
        <v>677</v>
      </c>
      <c r="C41" s="469" t="s">
        <v>347</v>
      </c>
      <c r="D41" s="82" t="s">
        <v>679</v>
      </c>
      <c r="E41" s="82">
        <v>204873388</v>
      </c>
      <c r="F41" s="471" t="s">
        <v>639</v>
      </c>
      <c r="G41" s="82"/>
      <c r="H41" s="82"/>
      <c r="I41" s="82"/>
      <c r="J41" s="82"/>
      <c r="K41" s="4"/>
      <c r="L41" s="4">
        <v>980.45</v>
      </c>
      <c r="M41" s="82"/>
    </row>
    <row r="42" spans="1:13" ht="15" customHeight="1" x14ac:dyDescent="0.2">
      <c r="A42" s="93">
        <v>33</v>
      </c>
      <c r="B42" s="93" t="s">
        <v>680</v>
      </c>
      <c r="C42" s="469" t="s">
        <v>681</v>
      </c>
      <c r="D42" s="82" t="s">
        <v>682</v>
      </c>
      <c r="E42" s="82">
        <v>211352016</v>
      </c>
      <c r="F42" s="471" t="s">
        <v>639</v>
      </c>
      <c r="G42" s="82"/>
      <c r="H42" s="82"/>
      <c r="I42" s="471" t="s">
        <v>639</v>
      </c>
      <c r="J42" s="82"/>
      <c r="K42" s="4"/>
      <c r="L42" s="4">
        <v>7861.33</v>
      </c>
      <c r="M42" s="82"/>
    </row>
    <row r="43" spans="1:13" ht="12.75" customHeight="1" x14ac:dyDescent="0.2">
      <c r="A43" s="93">
        <v>34</v>
      </c>
      <c r="B43" s="93" t="s">
        <v>618</v>
      </c>
      <c r="C43" s="469" t="s">
        <v>648</v>
      </c>
      <c r="D43" s="82" t="s">
        <v>683</v>
      </c>
      <c r="E43" s="82">
        <v>438116726</v>
      </c>
      <c r="F43" s="471" t="s">
        <v>639</v>
      </c>
      <c r="G43" s="82"/>
      <c r="H43" s="82">
        <v>3600</v>
      </c>
      <c r="I43" s="471" t="s">
        <v>639</v>
      </c>
      <c r="J43" s="82" t="s">
        <v>644</v>
      </c>
      <c r="K43" s="437">
        <f>L43/H43</f>
        <v>0.27777777777777779</v>
      </c>
      <c r="L43" s="4">
        <v>1000</v>
      </c>
      <c r="M43" s="82"/>
    </row>
    <row r="44" spans="1:13" ht="15" customHeight="1" x14ac:dyDescent="0.2">
      <c r="A44" s="93">
        <v>35</v>
      </c>
      <c r="B44" s="93" t="s">
        <v>684</v>
      </c>
      <c r="C44" s="469" t="s">
        <v>648</v>
      </c>
      <c r="D44" s="82" t="s">
        <v>649</v>
      </c>
      <c r="E44" s="82">
        <v>404379294</v>
      </c>
      <c r="F44" s="471" t="s">
        <v>639</v>
      </c>
      <c r="G44" s="82"/>
      <c r="H44" s="82">
        <v>10000</v>
      </c>
      <c r="I44" s="471" t="s">
        <v>639</v>
      </c>
      <c r="J44" s="82" t="s">
        <v>644</v>
      </c>
      <c r="K44" s="435">
        <f t="shared" ref="K44:K55" si="2">L44/H44</f>
        <v>0.18379999999999999</v>
      </c>
      <c r="L44" s="4">
        <v>1838</v>
      </c>
      <c r="M44" s="82"/>
    </row>
    <row r="45" spans="1:13" ht="96" x14ac:dyDescent="0.2">
      <c r="A45" s="93">
        <v>36</v>
      </c>
      <c r="B45" s="93" t="s">
        <v>684</v>
      </c>
      <c r="C45" s="469" t="s">
        <v>648</v>
      </c>
      <c r="D45" s="82" t="s">
        <v>649</v>
      </c>
      <c r="E45" s="82">
        <v>404379294</v>
      </c>
      <c r="F45" s="471" t="s">
        <v>639</v>
      </c>
      <c r="G45" s="82"/>
      <c r="H45" s="82">
        <v>5000</v>
      </c>
      <c r="I45" s="471" t="s">
        <v>639</v>
      </c>
      <c r="J45" s="82" t="s">
        <v>644</v>
      </c>
      <c r="K45" s="435">
        <f t="shared" si="2"/>
        <v>0.19159999999999999</v>
      </c>
      <c r="L45" s="4">
        <v>958</v>
      </c>
      <c r="M45" s="82"/>
    </row>
    <row r="46" spans="1:13" ht="15" customHeight="1" x14ac:dyDescent="0.2">
      <c r="A46" s="93">
        <v>37</v>
      </c>
      <c r="B46" s="93" t="s">
        <v>684</v>
      </c>
      <c r="C46" s="469" t="s">
        <v>648</v>
      </c>
      <c r="D46" s="82" t="s">
        <v>649</v>
      </c>
      <c r="E46" s="82">
        <v>404379294</v>
      </c>
      <c r="F46" s="471" t="s">
        <v>639</v>
      </c>
      <c r="G46" s="82"/>
      <c r="H46" s="82">
        <v>20000</v>
      </c>
      <c r="I46" s="471" t="s">
        <v>639</v>
      </c>
      <c r="J46" s="82" t="s">
        <v>644</v>
      </c>
      <c r="K46" s="435">
        <f t="shared" si="2"/>
        <v>0.17974999999999999</v>
      </c>
      <c r="L46" s="4">
        <v>3595</v>
      </c>
      <c r="M46" s="82"/>
    </row>
    <row r="47" spans="1:13" ht="96" x14ac:dyDescent="0.2">
      <c r="A47" s="93">
        <v>38</v>
      </c>
      <c r="B47" s="93" t="s">
        <v>684</v>
      </c>
      <c r="C47" s="469" t="s">
        <v>648</v>
      </c>
      <c r="D47" s="82" t="s">
        <v>649</v>
      </c>
      <c r="E47" s="82">
        <v>404379294</v>
      </c>
      <c r="F47" s="471" t="s">
        <v>639</v>
      </c>
      <c r="G47" s="82"/>
      <c r="H47" s="82">
        <v>500</v>
      </c>
      <c r="I47" s="471" t="s">
        <v>639</v>
      </c>
      <c r="J47" s="82" t="s">
        <v>644</v>
      </c>
      <c r="K47" s="435">
        <f t="shared" si="2"/>
        <v>0.56000000000000005</v>
      </c>
      <c r="L47" s="4">
        <v>280</v>
      </c>
      <c r="M47" s="82"/>
    </row>
    <row r="48" spans="1:13" ht="96" x14ac:dyDescent="0.2">
      <c r="A48" s="93">
        <v>39</v>
      </c>
      <c r="B48" s="93" t="s">
        <v>684</v>
      </c>
      <c r="C48" s="469" t="s">
        <v>648</v>
      </c>
      <c r="D48" s="82" t="s">
        <v>649</v>
      </c>
      <c r="E48" s="82">
        <v>404379294</v>
      </c>
      <c r="F48" s="471" t="s">
        <v>639</v>
      </c>
      <c r="G48" s="82"/>
      <c r="H48" s="82">
        <v>500</v>
      </c>
      <c r="I48" s="471" t="s">
        <v>639</v>
      </c>
      <c r="J48" s="82" t="s">
        <v>644</v>
      </c>
      <c r="K48" s="435">
        <f t="shared" si="2"/>
        <v>0.52</v>
      </c>
      <c r="L48" s="4">
        <v>260</v>
      </c>
      <c r="M48" s="82"/>
    </row>
    <row r="49" spans="1:13" ht="96" x14ac:dyDescent="0.2">
      <c r="A49" s="93">
        <v>40</v>
      </c>
      <c r="B49" s="93" t="s">
        <v>684</v>
      </c>
      <c r="C49" s="469" t="s">
        <v>648</v>
      </c>
      <c r="D49" s="82" t="s">
        <v>649</v>
      </c>
      <c r="E49" s="82">
        <v>404379294</v>
      </c>
      <c r="F49" s="471" t="s">
        <v>639</v>
      </c>
      <c r="G49" s="82"/>
      <c r="H49" s="82">
        <v>3000</v>
      </c>
      <c r="I49" s="471" t="s">
        <v>639</v>
      </c>
      <c r="J49" s="82" t="s">
        <v>644</v>
      </c>
      <c r="K49" s="435">
        <f t="shared" si="2"/>
        <v>0.24333333333333335</v>
      </c>
      <c r="L49" s="4">
        <v>730</v>
      </c>
      <c r="M49" s="82"/>
    </row>
    <row r="50" spans="1:13" ht="96" x14ac:dyDescent="0.2">
      <c r="A50" s="15">
        <v>41</v>
      </c>
      <c r="B50" s="15" t="s">
        <v>684</v>
      </c>
      <c r="C50" s="473" t="s">
        <v>648</v>
      </c>
      <c r="D50" s="14" t="s">
        <v>649</v>
      </c>
      <c r="E50" s="14">
        <v>404379294</v>
      </c>
      <c r="F50" s="474" t="s">
        <v>639</v>
      </c>
      <c r="G50" s="14"/>
      <c r="H50" s="14">
        <v>46000</v>
      </c>
      <c r="I50" s="474" t="s">
        <v>639</v>
      </c>
      <c r="J50" s="14" t="s">
        <v>644</v>
      </c>
      <c r="K50" s="435">
        <f t="shared" si="2"/>
        <v>4.65E-2</v>
      </c>
      <c r="L50" s="4">
        <v>2139</v>
      </c>
      <c r="M50" s="14"/>
    </row>
    <row r="51" spans="1:13" ht="96" x14ac:dyDescent="0.2">
      <c r="A51" s="15">
        <v>42</v>
      </c>
      <c r="B51" s="15" t="s">
        <v>684</v>
      </c>
      <c r="C51" s="473" t="s">
        <v>648</v>
      </c>
      <c r="D51" s="14" t="s">
        <v>649</v>
      </c>
      <c r="E51" s="14">
        <v>404379294</v>
      </c>
      <c r="F51" s="474" t="s">
        <v>639</v>
      </c>
      <c r="G51" s="14"/>
      <c r="H51" s="14">
        <v>46000</v>
      </c>
      <c r="I51" s="474" t="s">
        <v>639</v>
      </c>
      <c r="J51" s="14" t="s">
        <v>644</v>
      </c>
      <c r="K51" s="435">
        <f t="shared" si="2"/>
        <v>4.65E-2</v>
      </c>
      <c r="L51" s="4">
        <v>2139</v>
      </c>
      <c r="M51" s="14"/>
    </row>
    <row r="52" spans="1:13" ht="96" x14ac:dyDescent="0.2">
      <c r="A52" s="15">
        <v>43</v>
      </c>
      <c r="B52" s="15" t="s">
        <v>684</v>
      </c>
      <c r="C52" s="473" t="s">
        <v>648</v>
      </c>
      <c r="D52" s="14" t="s">
        <v>649</v>
      </c>
      <c r="E52" s="14">
        <v>404379294</v>
      </c>
      <c r="F52" s="474" t="s">
        <v>639</v>
      </c>
      <c r="G52" s="14"/>
      <c r="H52" s="14">
        <v>29000</v>
      </c>
      <c r="I52" s="474" t="s">
        <v>639</v>
      </c>
      <c r="J52" s="14" t="s">
        <v>644</v>
      </c>
      <c r="K52" s="435">
        <f t="shared" si="2"/>
        <v>4.65E-2</v>
      </c>
      <c r="L52" s="4">
        <v>1348.5</v>
      </c>
      <c r="M52" s="14"/>
    </row>
    <row r="53" spans="1:13" ht="96" x14ac:dyDescent="0.2">
      <c r="A53" s="15">
        <v>44</v>
      </c>
      <c r="B53" s="15" t="s">
        <v>684</v>
      </c>
      <c r="C53" s="473" t="s">
        <v>648</v>
      </c>
      <c r="D53" s="14" t="s">
        <v>649</v>
      </c>
      <c r="E53" s="14">
        <v>404379294</v>
      </c>
      <c r="F53" s="474" t="s">
        <v>639</v>
      </c>
      <c r="G53" s="14"/>
      <c r="H53" s="14">
        <v>29000</v>
      </c>
      <c r="I53" s="474" t="s">
        <v>639</v>
      </c>
      <c r="J53" s="14" t="s">
        <v>644</v>
      </c>
      <c r="K53" s="435">
        <f t="shared" si="2"/>
        <v>4.65E-2</v>
      </c>
      <c r="L53" s="4">
        <v>1348.5</v>
      </c>
      <c r="M53" s="14"/>
    </row>
    <row r="54" spans="1:13" ht="96" x14ac:dyDescent="0.2">
      <c r="A54" s="15">
        <v>45</v>
      </c>
      <c r="B54" s="15" t="s">
        <v>684</v>
      </c>
      <c r="C54" s="473" t="s">
        <v>648</v>
      </c>
      <c r="D54" s="14" t="s">
        <v>649</v>
      </c>
      <c r="E54" s="14">
        <v>404379294</v>
      </c>
      <c r="F54" s="474" t="s">
        <v>639</v>
      </c>
      <c r="G54" s="14"/>
      <c r="H54" s="14">
        <v>125000</v>
      </c>
      <c r="I54" s="474" t="s">
        <v>639</v>
      </c>
      <c r="J54" s="14" t="s">
        <v>644</v>
      </c>
      <c r="K54" s="435">
        <f t="shared" si="2"/>
        <v>4.5560000000000003E-2</v>
      </c>
      <c r="L54" s="4">
        <f>5812.5-117.5</f>
        <v>5695</v>
      </c>
      <c r="M54" s="14"/>
    </row>
    <row r="55" spans="1:13" ht="96" x14ac:dyDescent="0.2">
      <c r="A55" s="15">
        <v>46</v>
      </c>
      <c r="B55" s="15" t="s">
        <v>684</v>
      </c>
      <c r="C55" s="473" t="s">
        <v>648</v>
      </c>
      <c r="D55" s="14" t="s">
        <v>649</v>
      </c>
      <c r="E55" s="14">
        <v>404379294</v>
      </c>
      <c r="F55" s="474" t="s">
        <v>639</v>
      </c>
      <c r="G55" s="14"/>
      <c r="H55" s="14">
        <v>125000</v>
      </c>
      <c r="I55" s="474" t="s">
        <v>639</v>
      </c>
      <c r="J55" s="14" t="s">
        <v>644</v>
      </c>
      <c r="K55" s="435">
        <f t="shared" si="2"/>
        <v>4.5560000000000003E-2</v>
      </c>
      <c r="L55" s="4">
        <f>5812.5-117.5</f>
        <v>5695</v>
      </c>
      <c r="M55" s="14"/>
    </row>
    <row r="56" spans="1:13" ht="96" x14ac:dyDescent="0.2">
      <c r="A56" s="15">
        <v>47</v>
      </c>
      <c r="B56" s="15" t="s">
        <v>684</v>
      </c>
      <c r="C56" s="473" t="s">
        <v>651</v>
      </c>
      <c r="D56" s="14" t="s">
        <v>685</v>
      </c>
      <c r="E56" s="14">
        <v>412681904</v>
      </c>
      <c r="F56" s="474" t="s">
        <v>639</v>
      </c>
      <c r="G56" s="14"/>
      <c r="H56" s="14"/>
      <c r="I56" s="474"/>
      <c r="J56" s="14"/>
      <c r="K56" s="435"/>
      <c r="L56" s="4">
        <v>675</v>
      </c>
      <c r="M56" s="14"/>
    </row>
    <row r="57" spans="1:13" ht="96" x14ac:dyDescent="0.2">
      <c r="A57" s="15">
        <v>48</v>
      </c>
      <c r="B57" s="15" t="s">
        <v>619</v>
      </c>
      <c r="C57" s="473" t="s">
        <v>648</v>
      </c>
      <c r="D57" s="14" t="s">
        <v>649</v>
      </c>
      <c r="E57" s="14">
        <v>404379294</v>
      </c>
      <c r="F57" s="474" t="s">
        <v>639</v>
      </c>
      <c r="G57" s="14"/>
      <c r="H57" s="14"/>
      <c r="I57" s="474" t="s">
        <v>639</v>
      </c>
      <c r="J57" s="14"/>
      <c r="K57" s="435"/>
      <c r="L57" s="4">
        <v>1270</v>
      </c>
      <c r="M57" s="14"/>
    </row>
    <row r="58" spans="1:13" ht="96" x14ac:dyDescent="0.2">
      <c r="A58" s="15">
        <v>49</v>
      </c>
      <c r="B58" s="15" t="s">
        <v>680</v>
      </c>
      <c r="C58" s="473" t="s">
        <v>681</v>
      </c>
      <c r="D58" s="14" t="s">
        <v>682</v>
      </c>
      <c r="E58" s="14">
        <v>211352016</v>
      </c>
      <c r="F58" s="474" t="s">
        <v>639</v>
      </c>
      <c r="G58" s="14"/>
      <c r="H58" s="14"/>
      <c r="I58" s="474" t="s">
        <v>639</v>
      </c>
      <c r="J58" s="14"/>
      <c r="K58" s="4"/>
      <c r="L58" s="4">
        <v>13310.67</v>
      </c>
      <c r="M58" s="14"/>
    </row>
    <row r="59" spans="1:13" ht="96" x14ac:dyDescent="0.2">
      <c r="A59" s="15">
        <v>50</v>
      </c>
      <c r="B59" s="15" t="s">
        <v>677</v>
      </c>
      <c r="C59" s="473" t="s">
        <v>648</v>
      </c>
      <c r="D59" s="14" t="s">
        <v>649</v>
      </c>
      <c r="E59" s="14">
        <v>404379294</v>
      </c>
      <c r="F59" s="474" t="s">
        <v>639</v>
      </c>
      <c r="G59" s="14"/>
      <c r="H59" s="14">
        <v>10000</v>
      </c>
      <c r="I59" s="474" t="s">
        <v>639</v>
      </c>
      <c r="J59" s="14" t="s">
        <v>644</v>
      </c>
      <c r="K59" s="435">
        <f t="shared" ref="K59:K66" si="3">L59/H59</f>
        <v>0.443</v>
      </c>
      <c r="L59" s="4">
        <v>4430</v>
      </c>
      <c r="M59" s="14"/>
    </row>
    <row r="60" spans="1:13" ht="96" x14ac:dyDescent="0.2">
      <c r="A60" s="15">
        <v>51</v>
      </c>
      <c r="B60" s="15" t="s">
        <v>652</v>
      </c>
      <c r="C60" s="473" t="s">
        <v>637</v>
      </c>
      <c r="D60" s="15" t="s">
        <v>584</v>
      </c>
      <c r="E60" s="439" t="s">
        <v>586</v>
      </c>
      <c r="F60" s="474" t="s">
        <v>639</v>
      </c>
      <c r="G60" s="15" t="s">
        <v>686</v>
      </c>
      <c r="H60" s="15">
        <v>9</v>
      </c>
      <c r="I60" s="474" t="s">
        <v>639</v>
      </c>
      <c r="J60" s="15" t="s">
        <v>654</v>
      </c>
      <c r="K60" s="4">
        <f t="shared" si="3"/>
        <v>178.87222222222221</v>
      </c>
      <c r="L60" s="4">
        <v>1609.85</v>
      </c>
      <c r="M60" s="14"/>
    </row>
    <row r="61" spans="1:13" ht="96" x14ac:dyDescent="0.2">
      <c r="A61" s="15">
        <v>52</v>
      </c>
      <c r="B61" s="15" t="s">
        <v>687</v>
      </c>
      <c r="C61" s="473" t="s">
        <v>648</v>
      </c>
      <c r="D61" s="15" t="s">
        <v>683</v>
      </c>
      <c r="E61" s="15">
        <v>438116726</v>
      </c>
      <c r="F61" s="474" t="s">
        <v>639</v>
      </c>
      <c r="G61" s="15"/>
      <c r="H61" s="15">
        <v>3000</v>
      </c>
      <c r="I61" s="474" t="s">
        <v>639</v>
      </c>
      <c r="J61" s="15" t="s">
        <v>644</v>
      </c>
      <c r="K61" s="438">
        <f t="shared" si="3"/>
        <v>0.25</v>
      </c>
      <c r="L61" s="4">
        <v>750</v>
      </c>
      <c r="M61" s="14"/>
    </row>
    <row r="62" spans="1:13" ht="96" x14ac:dyDescent="0.2">
      <c r="A62" s="15">
        <v>53</v>
      </c>
      <c r="B62" s="15" t="s">
        <v>688</v>
      </c>
      <c r="C62" s="473" t="s">
        <v>648</v>
      </c>
      <c r="D62" s="14" t="s">
        <v>649</v>
      </c>
      <c r="E62" s="14">
        <v>404379294</v>
      </c>
      <c r="F62" s="474" t="s">
        <v>639</v>
      </c>
      <c r="G62" s="14"/>
      <c r="H62" s="14">
        <v>1</v>
      </c>
      <c r="I62" s="474" t="s">
        <v>639</v>
      </c>
      <c r="J62" s="15" t="s">
        <v>644</v>
      </c>
      <c r="K62" s="438">
        <f t="shared" si="3"/>
        <v>100</v>
      </c>
      <c r="L62" s="4">
        <v>100</v>
      </c>
      <c r="M62" s="14"/>
    </row>
    <row r="63" spans="1:13" ht="96" x14ac:dyDescent="0.2">
      <c r="A63" s="15">
        <v>54</v>
      </c>
      <c r="B63" s="15" t="s">
        <v>688</v>
      </c>
      <c r="C63" s="473" t="s">
        <v>648</v>
      </c>
      <c r="D63" s="14" t="s">
        <v>649</v>
      </c>
      <c r="E63" s="14">
        <v>404379294</v>
      </c>
      <c r="F63" s="474" t="s">
        <v>639</v>
      </c>
      <c r="G63" s="14"/>
      <c r="H63" s="14">
        <v>500</v>
      </c>
      <c r="I63" s="474" t="s">
        <v>639</v>
      </c>
      <c r="J63" s="15" t="s">
        <v>644</v>
      </c>
      <c r="K63" s="438">
        <f t="shared" si="3"/>
        <v>0.52</v>
      </c>
      <c r="L63" s="4">
        <v>260</v>
      </c>
      <c r="M63" s="14"/>
    </row>
    <row r="64" spans="1:13" ht="96" x14ac:dyDescent="0.2">
      <c r="A64" s="15">
        <v>55</v>
      </c>
      <c r="B64" s="15" t="s">
        <v>688</v>
      </c>
      <c r="C64" s="473" t="s">
        <v>648</v>
      </c>
      <c r="D64" s="14" t="s">
        <v>649</v>
      </c>
      <c r="E64" s="14">
        <v>404379294</v>
      </c>
      <c r="F64" s="474" t="s">
        <v>639</v>
      </c>
      <c r="G64" s="14"/>
      <c r="H64" s="14">
        <v>200</v>
      </c>
      <c r="I64" s="474" t="s">
        <v>639</v>
      </c>
      <c r="J64" s="15" t="s">
        <v>644</v>
      </c>
      <c r="K64" s="438">
        <f t="shared" si="3"/>
        <v>0.8</v>
      </c>
      <c r="L64" s="4">
        <v>160</v>
      </c>
      <c r="M64" s="14"/>
    </row>
    <row r="65" spans="1:13" ht="96" x14ac:dyDescent="0.2">
      <c r="A65" s="15">
        <v>56</v>
      </c>
      <c r="B65" s="15" t="s">
        <v>689</v>
      </c>
      <c r="C65" s="473" t="s">
        <v>648</v>
      </c>
      <c r="D65" s="14" t="s">
        <v>649</v>
      </c>
      <c r="E65" s="14">
        <v>404379294</v>
      </c>
      <c r="F65" s="474" t="s">
        <v>639</v>
      </c>
      <c r="G65" s="14"/>
      <c r="H65" s="14">
        <v>20000</v>
      </c>
      <c r="I65" s="474" t="s">
        <v>639</v>
      </c>
      <c r="J65" s="15" t="s">
        <v>644</v>
      </c>
      <c r="K65" s="438">
        <f t="shared" si="3"/>
        <v>2.5000000000000001E-2</v>
      </c>
      <c r="L65" s="4">
        <v>500</v>
      </c>
      <c r="M65" s="14"/>
    </row>
    <row r="66" spans="1:13" ht="96" x14ac:dyDescent="0.2">
      <c r="A66" s="15">
        <v>57</v>
      </c>
      <c r="B66" s="15" t="s">
        <v>640</v>
      </c>
      <c r="C66" s="473" t="s">
        <v>648</v>
      </c>
      <c r="D66" s="14" t="s">
        <v>649</v>
      </c>
      <c r="E66" s="14">
        <v>404379294</v>
      </c>
      <c r="F66" s="474" t="s">
        <v>639</v>
      </c>
      <c r="G66" s="14"/>
      <c r="H66" s="14">
        <v>20000</v>
      </c>
      <c r="I66" s="474" t="s">
        <v>639</v>
      </c>
      <c r="J66" s="15" t="s">
        <v>644</v>
      </c>
      <c r="K66" s="438">
        <f t="shared" si="3"/>
        <v>0.08</v>
      </c>
      <c r="L66" s="4">
        <v>1600</v>
      </c>
      <c r="M66" s="14"/>
    </row>
    <row r="67" spans="1:13" ht="96" x14ac:dyDescent="0.2">
      <c r="A67" s="15">
        <v>58</v>
      </c>
      <c r="B67" s="15" t="s">
        <v>680</v>
      </c>
      <c r="C67" s="473" t="s">
        <v>681</v>
      </c>
      <c r="D67" s="14" t="s">
        <v>682</v>
      </c>
      <c r="E67" s="14">
        <v>211352016</v>
      </c>
      <c r="F67" s="474" t="s">
        <v>639</v>
      </c>
      <c r="G67" s="14"/>
      <c r="H67" s="14"/>
      <c r="I67" s="474" t="s">
        <v>639</v>
      </c>
      <c r="J67" s="14"/>
      <c r="K67" s="4"/>
      <c r="L67" s="4">
        <v>13310.67</v>
      </c>
      <c r="M67" s="14"/>
    </row>
    <row r="68" spans="1:13" ht="96" x14ac:dyDescent="0.2">
      <c r="A68" s="15">
        <v>59</v>
      </c>
      <c r="B68" s="15" t="s">
        <v>652</v>
      </c>
      <c r="C68" s="473" t="s">
        <v>637</v>
      </c>
      <c r="D68" s="15" t="s">
        <v>584</v>
      </c>
      <c r="E68" s="439" t="s">
        <v>586</v>
      </c>
      <c r="F68" s="474" t="s">
        <v>639</v>
      </c>
      <c r="G68" s="15" t="s">
        <v>690</v>
      </c>
      <c r="H68" s="15">
        <v>5</v>
      </c>
      <c r="I68" s="474" t="s">
        <v>639</v>
      </c>
      <c r="J68" s="15" t="s">
        <v>654</v>
      </c>
      <c r="K68" s="4">
        <f>L68/H68</f>
        <v>322.74</v>
      </c>
      <c r="L68" s="4">
        <v>1613.7</v>
      </c>
      <c r="M68" s="14"/>
    </row>
    <row r="69" spans="1:13" ht="96" x14ac:dyDescent="0.2">
      <c r="A69" s="15">
        <v>60</v>
      </c>
      <c r="B69" s="15" t="s">
        <v>691</v>
      </c>
      <c r="C69" s="473" t="s">
        <v>648</v>
      </c>
      <c r="D69" s="14" t="s">
        <v>649</v>
      </c>
      <c r="E69" s="14">
        <v>404379294</v>
      </c>
      <c r="F69" s="474" t="s">
        <v>639</v>
      </c>
      <c r="G69" s="14"/>
      <c r="H69" s="14">
        <v>40000</v>
      </c>
      <c r="I69" s="474" t="s">
        <v>639</v>
      </c>
      <c r="J69" s="15" t="s">
        <v>644</v>
      </c>
      <c r="K69" s="438">
        <f t="shared" ref="K69:K71" si="4">L69/H69</f>
        <v>5.6250000000000001E-2</v>
      </c>
      <c r="L69" s="4">
        <v>2250</v>
      </c>
      <c r="M69" s="14"/>
    </row>
    <row r="70" spans="1:13" ht="96" x14ac:dyDescent="0.2">
      <c r="A70" s="15">
        <v>61</v>
      </c>
      <c r="B70" s="15" t="s">
        <v>691</v>
      </c>
      <c r="C70" s="473" t="s">
        <v>648</v>
      </c>
      <c r="D70" s="14" t="s">
        <v>649</v>
      </c>
      <c r="E70" s="14">
        <v>404379294</v>
      </c>
      <c r="F70" s="474" t="s">
        <v>639</v>
      </c>
      <c r="G70" s="14"/>
      <c r="H70" s="14">
        <v>40000</v>
      </c>
      <c r="I70" s="474" t="s">
        <v>639</v>
      </c>
      <c r="J70" s="15" t="s">
        <v>644</v>
      </c>
      <c r="K70" s="438">
        <f t="shared" si="4"/>
        <v>5.6250000000000001E-2</v>
      </c>
      <c r="L70" s="4">
        <v>2250</v>
      </c>
      <c r="M70" s="14"/>
    </row>
    <row r="71" spans="1:13" ht="96" x14ac:dyDescent="0.2">
      <c r="A71" s="15">
        <v>62</v>
      </c>
      <c r="B71" s="15" t="s">
        <v>691</v>
      </c>
      <c r="C71" s="473" t="s">
        <v>648</v>
      </c>
      <c r="D71" s="14" t="s">
        <v>649</v>
      </c>
      <c r="E71" s="14">
        <v>404379294</v>
      </c>
      <c r="F71" s="474" t="s">
        <v>639</v>
      </c>
      <c r="G71" s="14"/>
      <c r="H71" s="14">
        <v>40000</v>
      </c>
      <c r="I71" s="474" t="s">
        <v>639</v>
      </c>
      <c r="J71" s="15" t="s">
        <v>644</v>
      </c>
      <c r="K71" s="438">
        <f t="shared" si="4"/>
        <v>0.06</v>
      </c>
      <c r="L71" s="4">
        <v>2400</v>
      </c>
      <c r="M71" s="14"/>
    </row>
    <row r="72" spans="1:13" ht="96" x14ac:dyDescent="0.2">
      <c r="A72" s="15">
        <v>63</v>
      </c>
      <c r="B72" s="15" t="s">
        <v>680</v>
      </c>
      <c r="C72" s="473" t="s">
        <v>681</v>
      </c>
      <c r="D72" s="14" t="s">
        <v>682</v>
      </c>
      <c r="E72" s="14">
        <v>211352016</v>
      </c>
      <c r="F72" s="474" t="s">
        <v>639</v>
      </c>
      <c r="G72" s="14"/>
      <c r="H72" s="14"/>
      <c r="I72" s="474" t="s">
        <v>639</v>
      </c>
      <c r="J72" s="14"/>
      <c r="K72" s="4"/>
      <c r="L72" s="4">
        <v>5960</v>
      </c>
      <c r="M72" s="14"/>
    </row>
    <row r="73" spans="1:13" ht="96" x14ac:dyDescent="0.2">
      <c r="A73" s="15">
        <v>64</v>
      </c>
      <c r="B73" s="15" t="s">
        <v>620</v>
      </c>
      <c r="C73" s="473" t="s">
        <v>347</v>
      </c>
      <c r="D73" s="14" t="s">
        <v>672</v>
      </c>
      <c r="E73" s="14">
        <v>404404122</v>
      </c>
      <c r="F73" s="474" t="s">
        <v>639</v>
      </c>
      <c r="G73" s="14"/>
      <c r="H73" s="14">
        <v>1000000</v>
      </c>
      <c r="I73" s="474" t="s">
        <v>639</v>
      </c>
      <c r="J73" s="14" t="s">
        <v>673</v>
      </c>
      <c r="K73" s="436">
        <f>L73/H73</f>
        <v>2.8999999999999998E-3</v>
      </c>
      <c r="L73" s="4">
        <v>2900</v>
      </c>
      <c r="M73" s="14"/>
    </row>
    <row r="74" spans="1:13" ht="96" x14ac:dyDescent="0.2">
      <c r="A74" s="15">
        <v>65</v>
      </c>
      <c r="B74" s="15" t="s">
        <v>620</v>
      </c>
      <c r="C74" s="473" t="s">
        <v>648</v>
      </c>
      <c r="D74" s="14" t="s">
        <v>692</v>
      </c>
      <c r="E74" s="14">
        <v>1011078153</v>
      </c>
      <c r="F74" s="474" t="s">
        <v>639</v>
      </c>
      <c r="G74" s="14"/>
      <c r="H74" s="14">
        <v>1</v>
      </c>
      <c r="I74" s="474" t="s">
        <v>639</v>
      </c>
      <c r="J74" s="14" t="s">
        <v>644</v>
      </c>
      <c r="K74" s="4">
        <f>L74/H74</f>
        <v>1600</v>
      </c>
      <c r="L74" s="4">
        <v>1600</v>
      </c>
      <c r="M74" s="14"/>
    </row>
    <row r="75" spans="1:13" ht="96" x14ac:dyDescent="0.2">
      <c r="A75" s="15">
        <v>66</v>
      </c>
      <c r="B75" s="15" t="s">
        <v>652</v>
      </c>
      <c r="C75" s="473" t="s">
        <v>637</v>
      </c>
      <c r="D75" s="15" t="s">
        <v>584</v>
      </c>
      <c r="E75" s="439" t="s">
        <v>586</v>
      </c>
      <c r="F75" s="474" t="s">
        <v>639</v>
      </c>
      <c r="G75" s="15"/>
      <c r="H75" s="15"/>
      <c r="I75" s="474" t="s">
        <v>639</v>
      </c>
      <c r="J75" s="15"/>
      <c r="K75" s="4"/>
      <c r="L75" s="4">
        <v>2093.13</v>
      </c>
      <c r="M75" s="14"/>
    </row>
    <row r="76" spans="1:13" ht="96" x14ac:dyDescent="0.2">
      <c r="A76" s="15">
        <v>67</v>
      </c>
      <c r="B76" s="15" t="s">
        <v>652</v>
      </c>
      <c r="C76" s="473" t="s">
        <v>637</v>
      </c>
      <c r="D76" s="15" t="s">
        <v>584</v>
      </c>
      <c r="E76" s="439" t="s">
        <v>586</v>
      </c>
      <c r="F76" s="474" t="s">
        <v>639</v>
      </c>
      <c r="G76" s="15"/>
      <c r="H76" s="15"/>
      <c r="I76" s="474" t="s">
        <v>639</v>
      </c>
      <c r="J76" s="15"/>
      <c r="K76" s="4"/>
      <c r="L76" s="4">
        <v>2259.9499999999998</v>
      </c>
      <c r="M76" s="14"/>
    </row>
    <row r="77" spans="1:13" ht="96" x14ac:dyDescent="0.2">
      <c r="A77" s="15">
        <v>68</v>
      </c>
      <c r="B77" s="15" t="s">
        <v>652</v>
      </c>
      <c r="C77" s="473" t="s">
        <v>637</v>
      </c>
      <c r="D77" s="15" t="s">
        <v>584</v>
      </c>
      <c r="E77" s="439" t="s">
        <v>586</v>
      </c>
      <c r="F77" s="474" t="s">
        <v>639</v>
      </c>
      <c r="G77" s="15"/>
      <c r="H77" s="15"/>
      <c r="I77" s="474" t="s">
        <v>639</v>
      </c>
      <c r="J77" s="15"/>
      <c r="K77" s="4"/>
      <c r="L77" s="4">
        <v>2256.94</v>
      </c>
      <c r="M77" s="14"/>
    </row>
    <row r="78" spans="1:13" ht="96" x14ac:dyDescent="0.2">
      <c r="A78" s="15">
        <v>69</v>
      </c>
      <c r="B78" s="15" t="s">
        <v>628</v>
      </c>
      <c r="C78" s="473" t="s">
        <v>637</v>
      </c>
      <c r="D78" s="14" t="s">
        <v>693</v>
      </c>
      <c r="E78" s="14">
        <v>204929168</v>
      </c>
      <c r="F78" s="474" t="s">
        <v>639</v>
      </c>
      <c r="G78" s="14" t="s">
        <v>694</v>
      </c>
      <c r="H78" s="14"/>
      <c r="I78" s="474" t="s">
        <v>639</v>
      </c>
      <c r="J78" s="14"/>
      <c r="K78" s="4"/>
      <c r="L78" s="4">
        <v>144</v>
      </c>
      <c r="M78" s="14"/>
    </row>
    <row r="79" spans="1:13" ht="105" x14ac:dyDescent="0.2">
      <c r="A79" s="15">
        <v>70</v>
      </c>
      <c r="B79" s="15" t="s">
        <v>687</v>
      </c>
      <c r="C79" s="473" t="s">
        <v>347</v>
      </c>
      <c r="D79" s="14" t="s">
        <v>695</v>
      </c>
      <c r="E79" s="14">
        <v>231169641</v>
      </c>
      <c r="F79" s="474" t="s">
        <v>639</v>
      </c>
      <c r="G79" s="14" t="s">
        <v>687</v>
      </c>
      <c r="H79" s="14"/>
      <c r="I79" s="474" t="s">
        <v>639</v>
      </c>
      <c r="J79" s="14"/>
      <c r="K79" s="4"/>
      <c r="L79" s="4">
        <v>1000</v>
      </c>
      <c r="M79" s="14"/>
    </row>
    <row r="80" spans="1:13" ht="15" x14ac:dyDescent="0.3">
      <c r="A80" s="14"/>
      <c r="B80" s="14"/>
      <c r="C80" s="473"/>
      <c r="D80" s="440"/>
      <c r="E80" s="440"/>
      <c r="F80" s="440"/>
      <c r="G80" s="440"/>
      <c r="H80" s="14"/>
      <c r="I80" s="14"/>
      <c r="J80" s="14"/>
      <c r="K80" s="14" t="s">
        <v>456</v>
      </c>
      <c r="L80" s="441">
        <f>SUM(L10:L79)</f>
        <v>134437.03</v>
      </c>
      <c r="M80" s="14"/>
    </row>
  </sheetData>
  <mergeCells count="2">
    <mergeCell ref="A2:E2"/>
    <mergeCell ref="L3:M3"/>
  </mergeCells>
  <dataValidations count="1">
    <dataValidation type="list" allowBlank="1" showInputMessage="1" showErrorMessage="1" sqref="C10:C8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9" t="s">
        <v>424</v>
      </c>
      <c r="B1" s="71"/>
      <c r="C1" s="499" t="s">
        <v>109</v>
      </c>
      <c r="D1" s="499"/>
    </row>
    <row r="2" spans="1:5" x14ac:dyDescent="0.3">
      <c r="A2" s="69" t="s">
        <v>425</v>
      </c>
      <c r="B2" s="71"/>
      <c r="C2" s="484" t="str">
        <f>'ფორმა N1'!L2</f>
        <v>1.01.20-31.12.20</v>
      </c>
      <c r="D2" s="485"/>
    </row>
    <row r="3" spans="1:5" x14ac:dyDescent="0.3">
      <c r="A3" s="71" t="s">
        <v>140</v>
      </c>
      <c r="B3" s="71"/>
      <c r="C3" s="70"/>
      <c r="D3" s="70"/>
    </row>
    <row r="4" spans="1:5" x14ac:dyDescent="0.3">
      <c r="A4" s="69"/>
      <c r="B4" s="71"/>
      <c r="C4" s="70"/>
      <c r="D4" s="70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2"/>
      <c r="D5" s="71"/>
      <c r="E5" s="5"/>
    </row>
    <row r="6" spans="1:5" x14ac:dyDescent="0.3">
      <c r="A6" s="112">
        <f>'ფორმა N1'!A5</f>
        <v>0</v>
      </c>
      <c r="B6" s="113"/>
      <c r="C6" s="113"/>
      <c r="D6" s="55"/>
      <c r="E6" s="5"/>
    </row>
    <row r="7" spans="1:5" x14ac:dyDescent="0.3">
      <c r="A7" s="72"/>
      <c r="B7" s="72"/>
      <c r="C7" s="72"/>
      <c r="D7" s="71"/>
      <c r="E7" s="5"/>
    </row>
    <row r="8" spans="1:5" s="6" customFormat="1" x14ac:dyDescent="0.3">
      <c r="A8" s="95"/>
      <c r="B8" s="95"/>
      <c r="C8" s="73"/>
      <c r="D8" s="73"/>
    </row>
    <row r="9" spans="1:5" s="6" customFormat="1" ht="30" x14ac:dyDescent="0.3">
      <c r="A9" s="101" t="s">
        <v>64</v>
      </c>
      <c r="B9" s="74" t="s">
        <v>11</v>
      </c>
      <c r="C9" s="74" t="s">
        <v>10</v>
      </c>
      <c r="D9" s="74" t="s">
        <v>9</v>
      </c>
    </row>
    <row r="10" spans="1:5" s="7" customFormat="1" x14ac:dyDescent="0.2">
      <c r="A10" s="13">
        <v>1</v>
      </c>
      <c r="B10" s="13" t="s">
        <v>108</v>
      </c>
      <c r="C10" s="77">
        <f>SUM(C11,C14,C17,C20:C22)</f>
        <v>0</v>
      </c>
      <c r="D10" s="77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7">
        <f>SUM(C12:C13)</f>
        <v>0</v>
      </c>
      <c r="D11" s="77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77">
        <f>SUM(C15:C16)</f>
        <v>0</v>
      </c>
      <c r="D14" s="77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77">
        <f>SUM(C18:C19)</f>
        <v>0</v>
      </c>
      <c r="D17" s="77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4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4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1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426</v>
      </c>
      <c r="B1" s="72"/>
      <c r="C1" s="486" t="s">
        <v>109</v>
      </c>
      <c r="D1" s="486"/>
      <c r="E1" s="86"/>
    </row>
    <row r="2" spans="1:5" s="6" customFormat="1" x14ac:dyDescent="0.3">
      <c r="A2" s="69" t="s">
        <v>423</v>
      </c>
      <c r="B2" s="72"/>
      <c r="C2" s="484" t="str">
        <f>'ფორმა N1'!L2</f>
        <v>1.01.20-31.12.20</v>
      </c>
      <c r="D2" s="484"/>
      <c r="E2" s="86"/>
    </row>
    <row r="3" spans="1:5" s="6" customFormat="1" x14ac:dyDescent="0.3">
      <c r="A3" s="71" t="s">
        <v>140</v>
      </c>
      <c r="B3" s="69"/>
      <c r="C3" s="153"/>
      <c r="D3" s="153"/>
      <c r="E3" s="86"/>
    </row>
    <row r="4" spans="1:5" s="6" customFormat="1" x14ac:dyDescent="0.3">
      <c r="A4" s="71"/>
      <c r="B4" s="71"/>
      <c r="C4" s="153"/>
      <c r="D4" s="153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392">
        <f>'ფორმა N1'!A5</f>
        <v>0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2"/>
      <c r="B8" s="152"/>
      <c r="C8" s="73"/>
      <c r="D8" s="73"/>
      <c r="E8" s="86"/>
    </row>
    <row r="9" spans="1:5" s="6" customFormat="1" ht="30" x14ac:dyDescent="0.3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292</v>
      </c>
      <c r="B10" s="93"/>
      <c r="C10" s="4"/>
      <c r="D10" s="4"/>
      <c r="E10" s="88"/>
    </row>
    <row r="11" spans="1:5" s="10" customFormat="1" x14ac:dyDescent="0.2">
      <c r="A11" s="93" t="s">
        <v>293</v>
      </c>
      <c r="B11" s="93"/>
      <c r="C11" s="4"/>
      <c r="D11" s="4"/>
      <c r="E11" s="89"/>
    </row>
    <row r="12" spans="1:5" s="10" customFormat="1" x14ac:dyDescent="0.2">
      <c r="A12" s="93" t="s">
        <v>294</v>
      </c>
      <c r="B12" s="82"/>
      <c r="C12" s="4"/>
      <c r="D12" s="4"/>
      <c r="E12" s="89"/>
    </row>
    <row r="13" spans="1:5" s="10" customFormat="1" x14ac:dyDescent="0.2">
      <c r="A13" s="82" t="s">
        <v>273</v>
      </c>
      <c r="B13" s="82"/>
      <c r="C13" s="4"/>
      <c r="D13" s="4"/>
      <c r="E13" s="89"/>
    </row>
    <row r="14" spans="1:5" s="10" customFormat="1" x14ac:dyDescent="0.2">
      <c r="A14" s="82" t="s">
        <v>273</v>
      </c>
      <c r="B14" s="82"/>
      <c r="C14" s="4"/>
      <c r="D14" s="4"/>
      <c r="E14" s="89"/>
    </row>
    <row r="15" spans="1:5" s="10" customFormat="1" x14ac:dyDescent="0.2">
      <c r="A15" s="82" t="s">
        <v>273</v>
      </c>
      <c r="B15" s="82"/>
      <c r="C15" s="4"/>
      <c r="D15" s="4"/>
      <c r="E15" s="89"/>
    </row>
    <row r="16" spans="1:5" s="10" customFormat="1" x14ac:dyDescent="0.2">
      <c r="A16" s="82" t="s">
        <v>273</v>
      </c>
      <c r="B16" s="82"/>
      <c r="C16" s="4"/>
      <c r="D16" s="4"/>
      <c r="E16" s="89"/>
    </row>
    <row r="17" spans="1:9" x14ac:dyDescent="0.3">
      <c r="A17" s="94"/>
      <c r="B17" s="94" t="s">
        <v>321</v>
      </c>
      <c r="C17" s="81">
        <f>SUM(C10:C16)</f>
        <v>0</v>
      </c>
      <c r="D17" s="81">
        <f>SUM(D10:D16)</f>
        <v>0</v>
      </c>
      <c r="E17" s="91"/>
    </row>
    <row r="18" spans="1:9" x14ac:dyDescent="0.3">
      <c r="A18" s="40"/>
      <c r="B18" s="40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4"/>
    </row>
    <row r="22" spans="1:9" x14ac:dyDescent="0.3">
      <c r="A22" s="194" t="s">
        <v>383</v>
      </c>
    </row>
    <row r="23" spans="1:9" s="23" customFormat="1" ht="12.75" x14ac:dyDescent="0.2"/>
    <row r="24" spans="1:9" x14ac:dyDescent="0.3">
      <c r="A24" s="64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4"/>
      <c r="B27" s="64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1"/>
      <c r="B29" s="61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64" zoomScale="80" zoomScaleNormal="100" zoomScaleSheetLayoutView="80" workbookViewId="0">
      <selection activeCell="D47" sqref="D47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9" t="s">
        <v>224</v>
      </c>
      <c r="B1" s="114"/>
      <c r="C1" s="500" t="s">
        <v>198</v>
      </c>
      <c r="D1" s="500"/>
      <c r="E1" s="100"/>
    </row>
    <row r="2" spans="1:5" x14ac:dyDescent="0.3">
      <c r="A2" s="71" t="s">
        <v>140</v>
      </c>
      <c r="B2" s="114"/>
      <c r="C2" s="72"/>
      <c r="D2" s="204" t="str">
        <f>'ფორმა N1'!L2</f>
        <v>1.01.20-31.12.20</v>
      </c>
      <c r="E2" s="100"/>
    </row>
    <row r="3" spans="1:5" x14ac:dyDescent="0.3">
      <c r="A3" s="111"/>
      <c r="B3" s="114"/>
      <c r="C3" s="72"/>
      <c r="D3" s="72"/>
      <c r="E3" s="100"/>
    </row>
    <row r="4" spans="1: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3"/>
    </row>
    <row r="5" spans="1:5" x14ac:dyDescent="0.3">
      <c r="A5" s="112">
        <f>'ფორმა N1'!A5</f>
        <v>0</v>
      </c>
      <c r="B5" s="113"/>
      <c r="C5" s="113"/>
      <c r="D5" s="55"/>
      <c r="E5" s="103"/>
    </row>
    <row r="6" spans="1:5" x14ac:dyDescent="0.3">
      <c r="A6" s="72"/>
      <c r="B6" s="71"/>
      <c r="C6" s="71"/>
      <c r="D6" s="71"/>
      <c r="E6" s="103"/>
    </row>
    <row r="7" spans="1:5" x14ac:dyDescent="0.3">
      <c r="A7" s="110"/>
      <c r="B7" s="115"/>
      <c r="C7" s="116"/>
      <c r="D7" s="116"/>
      <c r="E7" s="100"/>
    </row>
    <row r="8" spans="1:5" ht="45" x14ac:dyDescent="0.3">
      <c r="A8" s="117" t="s">
        <v>113</v>
      </c>
      <c r="B8" s="117" t="s">
        <v>190</v>
      </c>
      <c r="C8" s="117" t="s">
        <v>298</v>
      </c>
      <c r="D8" s="117" t="s">
        <v>252</v>
      </c>
      <c r="E8" s="100"/>
    </row>
    <row r="9" spans="1:5" x14ac:dyDescent="0.3">
      <c r="A9" s="45"/>
      <c r="B9" s="46"/>
      <c r="C9" s="146"/>
      <c r="D9" s="146"/>
      <c r="E9" s="100"/>
    </row>
    <row r="10" spans="1:5" x14ac:dyDescent="0.3">
      <c r="A10" s="47" t="s">
        <v>191</v>
      </c>
      <c r="B10" s="48"/>
      <c r="C10" s="118">
        <f>SUM(C11,C34)</f>
        <v>138.66999999999999</v>
      </c>
      <c r="D10" s="118">
        <f>SUM(D11,D34)</f>
        <v>248.35</v>
      </c>
      <c r="E10" s="100"/>
    </row>
    <row r="11" spans="1:5" x14ac:dyDescent="0.3">
      <c r="A11" s="49" t="s">
        <v>192</v>
      </c>
      <c r="B11" s="50"/>
      <c r="C11" s="80">
        <f>SUM(C12:C32)</f>
        <v>138.66999999999999</v>
      </c>
      <c r="D11" s="80">
        <f>SUM(D12:D32)</f>
        <v>248.35</v>
      </c>
      <c r="E11" s="100"/>
    </row>
    <row r="12" spans="1:5" x14ac:dyDescent="0.3">
      <c r="A12" s="53">
        <v>1110</v>
      </c>
      <c r="B12" s="52" t="s">
        <v>142</v>
      </c>
      <c r="C12" s="8"/>
      <c r="D12" s="8"/>
      <c r="E12" s="100"/>
    </row>
    <row r="13" spans="1:5" x14ac:dyDescent="0.3">
      <c r="A13" s="53">
        <v>1120</v>
      </c>
      <c r="B13" s="52" t="s">
        <v>143</v>
      </c>
      <c r="C13" s="8"/>
      <c r="D13" s="8"/>
      <c r="E13" s="100"/>
    </row>
    <row r="14" spans="1:5" x14ac:dyDescent="0.3">
      <c r="A14" s="53">
        <v>1211</v>
      </c>
      <c r="B14" s="52" t="s">
        <v>144</v>
      </c>
      <c r="C14" s="8">
        <v>138.66999999999999</v>
      </c>
      <c r="D14" s="8">
        <v>248.35</v>
      </c>
      <c r="E14" s="100"/>
    </row>
    <row r="15" spans="1:5" x14ac:dyDescent="0.3">
      <c r="A15" s="53">
        <v>1212</v>
      </c>
      <c r="B15" s="52" t="s">
        <v>145</v>
      </c>
      <c r="C15" s="8"/>
      <c r="D15" s="8"/>
      <c r="E15" s="100"/>
    </row>
    <row r="16" spans="1:5" x14ac:dyDescent="0.3">
      <c r="A16" s="53">
        <v>1213</v>
      </c>
      <c r="B16" s="52" t="s">
        <v>146</v>
      </c>
      <c r="C16" s="8"/>
      <c r="D16" s="8"/>
      <c r="E16" s="100"/>
    </row>
    <row r="17" spans="1:5" x14ac:dyDescent="0.3">
      <c r="A17" s="53">
        <v>1214</v>
      </c>
      <c r="B17" s="52" t="s">
        <v>147</v>
      </c>
      <c r="C17" s="8"/>
      <c r="D17" s="8"/>
      <c r="E17" s="100"/>
    </row>
    <row r="18" spans="1:5" x14ac:dyDescent="0.3">
      <c r="A18" s="53">
        <v>1215</v>
      </c>
      <c r="B18" s="52" t="s">
        <v>148</v>
      </c>
      <c r="C18" s="8"/>
      <c r="D18" s="8"/>
      <c r="E18" s="100"/>
    </row>
    <row r="19" spans="1:5" x14ac:dyDescent="0.3">
      <c r="A19" s="53">
        <v>1300</v>
      </c>
      <c r="B19" s="52" t="s">
        <v>149</v>
      </c>
      <c r="C19" s="8"/>
      <c r="D19" s="8"/>
      <c r="E19" s="100"/>
    </row>
    <row r="20" spans="1:5" x14ac:dyDescent="0.3">
      <c r="A20" s="53">
        <v>1410</v>
      </c>
      <c r="B20" s="52" t="s">
        <v>150</v>
      </c>
      <c r="C20" s="8"/>
      <c r="D20" s="8"/>
      <c r="E20" s="100"/>
    </row>
    <row r="21" spans="1:5" x14ac:dyDescent="0.3">
      <c r="A21" s="53">
        <v>1421</v>
      </c>
      <c r="B21" s="52" t="s">
        <v>151</v>
      </c>
      <c r="C21" s="8"/>
      <c r="D21" s="8"/>
      <c r="E21" s="100"/>
    </row>
    <row r="22" spans="1:5" x14ac:dyDescent="0.3">
      <c r="A22" s="53">
        <v>1422</v>
      </c>
      <c r="B22" s="52" t="s">
        <v>152</v>
      </c>
      <c r="C22" s="8"/>
      <c r="D22" s="8"/>
      <c r="E22" s="100"/>
    </row>
    <row r="23" spans="1:5" x14ac:dyDescent="0.3">
      <c r="A23" s="53">
        <v>1423</v>
      </c>
      <c r="B23" s="52" t="s">
        <v>153</v>
      </c>
      <c r="C23" s="8"/>
      <c r="D23" s="8"/>
      <c r="E23" s="100"/>
    </row>
    <row r="24" spans="1:5" x14ac:dyDescent="0.3">
      <c r="A24" s="53">
        <v>1431</v>
      </c>
      <c r="B24" s="52" t="s">
        <v>154</v>
      </c>
      <c r="C24" s="8"/>
      <c r="D24" s="8"/>
      <c r="E24" s="100"/>
    </row>
    <row r="25" spans="1:5" x14ac:dyDescent="0.3">
      <c r="A25" s="53">
        <v>1432</v>
      </c>
      <c r="B25" s="52" t="s">
        <v>155</v>
      </c>
      <c r="C25" s="8"/>
      <c r="D25" s="8"/>
      <c r="E25" s="100"/>
    </row>
    <row r="26" spans="1:5" x14ac:dyDescent="0.3">
      <c r="A26" s="53">
        <v>1433</v>
      </c>
      <c r="B26" s="52" t="s">
        <v>156</v>
      </c>
      <c r="C26" s="8"/>
      <c r="D26" s="8"/>
      <c r="E26" s="100"/>
    </row>
    <row r="27" spans="1:5" x14ac:dyDescent="0.3">
      <c r="A27" s="53">
        <v>1441</v>
      </c>
      <c r="B27" s="52" t="s">
        <v>157</v>
      </c>
      <c r="C27" s="8"/>
      <c r="D27" s="8"/>
      <c r="E27" s="100"/>
    </row>
    <row r="28" spans="1:5" x14ac:dyDescent="0.3">
      <c r="A28" s="53">
        <v>1442</v>
      </c>
      <c r="B28" s="52" t="s">
        <v>158</v>
      </c>
      <c r="C28" s="8"/>
      <c r="D28" s="8"/>
      <c r="E28" s="100"/>
    </row>
    <row r="29" spans="1:5" x14ac:dyDescent="0.3">
      <c r="A29" s="53">
        <v>1443</v>
      </c>
      <c r="B29" s="52" t="s">
        <v>159</v>
      </c>
      <c r="C29" s="8"/>
      <c r="D29" s="8"/>
      <c r="E29" s="100"/>
    </row>
    <row r="30" spans="1:5" x14ac:dyDescent="0.3">
      <c r="A30" s="53">
        <v>1444</v>
      </c>
      <c r="B30" s="52" t="s">
        <v>160</v>
      </c>
      <c r="C30" s="8"/>
      <c r="D30" s="8"/>
      <c r="E30" s="100"/>
    </row>
    <row r="31" spans="1:5" x14ac:dyDescent="0.3">
      <c r="A31" s="53">
        <v>1445</v>
      </c>
      <c r="B31" s="52" t="s">
        <v>161</v>
      </c>
      <c r="C31" s="8"/>
      <c r="D31" s="8"/>
      <c r="E31" s="100"/>
    </row>
    <row r="32" spans="1:5" x14ac:dyDescent="0.3">
      <c r="A32" s="53">
        <v>1446</v>
      </c>
      <c r="B32" s="52" t="s">
        <v>162</v>
      </c>
      <c r="C32" s="8"/>
      <c r="D32" s="8"/>
      <c r="E32" s="100"/>
    </row>
    <row r="33" spans="1:5" x14ac:dyDescent="0.3">
      <c r="A33" s="31"/>
      <c r="E33" s="100"/>
    </row>
    <row r="34" spans="1:5" x14ac:dyDescent="0.3">
      <c r="A34" s="54" t="s">
        <v>193</v>
      </c>
      <c r="B34" s="52"/>
      <c r="C34" s="80">
        <f>SUM(C35:C42)</f>
        <v>0</v>
      </c>
      <c r="D34" s="80">
        <f>SUM(D35:D42)</f>
        <v>0</v>
      </c>
      <c r="E34" s="100"/>
    </row>
    <row r="35" spans="1:5" x14ac:dyDescent="0.3">
      <c r="A35" s="53">
        <v>2110</v>
      </c>
      <c r="B35" s="52" t="s">
        <v>100</v>
      </c>
      <c r="C35" s="8"/>
      <c r="D35" s="8"/>
      <c r="E35" s="100"/>
    </row>
    <row r="36" spans="1:5" x14ac:dyDescent="0.3">
      <c r="A36" s="53">
        <v>2120</v>
      </c>
      <c r="B36" s="52" t="s">
        <v>163</v>
      </c>
      <c r="C36" s="8"/>
      <c r="D36" s="8"/>
      <c r="E36" s="100"/>
    </row>
    <row r="37" spans="1:5" x14ac:dyDescent="0.3">
      <c r="A37" s="53">
        <v>2130</v>
      </c>
      <c r="B37" s="52" t="s">
        <v>101</v>
      </c>
      <c r="C37" s="8"/>
      <c r="D37" s="8"/>
      <c r="E37" s="100"/>
    </row>
    <row r="38" spans="1:5" x14ac:dyDescent="0.3">
      <c r="A38" s="53">
        <v>2140</v>
      </c>
      <c r="B38" s="52" t="s">
        <v>389</v>
      </c>
      <c r="C38" s="8"/>
      <c r="D38" s="8"/>
      <c r="E38" s="100"/>
    </row>
    <row r="39" spans="1:5" x14ac:dyDescent="0.3">
      <c r="A39" s="53">
        <v>2150</v>
      </c>
      <c r="B39" s="52" t="s">
        <v>393</v>
      </c>
      <c r="C39" s="8"/>
      <c r="D39" s="8"/>
      <c r="E39" s="100"/>
    </row>
    <row r="40" spans="1:5" x14ac:dyDescent="0.3">
      <c r="A40" s="53">
        <v>2220</v>
      </c>
      <c r="B40" s="52" t="s">
        <v>102</v>
      </c>
      <c r="C40" s="8"/>
      <c r="D40" s="8"/>
      <c r="E40" s="100"/>
    </row>
    <row r="41" spans="1:5" x14ac:dyDescent="0.3">
      <c r="A41" s="53">
        <v>2300</v>
      </c>
      <c r="B41" s="52" t="s">
        <v>164</v>
      </c>
      <c r="C41" s="8"/>
      <c r="D41" s="8"/>
      <c r="E41" s="100"/>
    </row>
    <row r="42" spans="1:5" x14ac:dyDescent="0.3">
      <c r="A42" s="53">
        <v>2400</v>
      </c>
      <c r="B42" s="52" t="s">
        <v>165</v>
      </c>
      <c r="C42" s="8"/>
      <c r="D42" s="8"/>
      <c r="E42" s="100"/>
    </row>
    <row r="43" spans="1:5" x14ac:dyDescent="0.3">
      <c r="A43" s="32"/>
      <c r="E43" s="100"/>
    </row>
    <row r="44" spans="1:5" x14ac:dyDescent="0.3">
      <c r="A44" s="51" t="s">
        <v>197</v>
      </c>
      <c r="B44" s="52"/>
      <c r="C44" s="80">
        <f>SUM(C45,C64)</f>
        <v>138.66999999999999</v>
      </c>
      <c r="D44" s="80">
        <f>SUM(D45,D64)</f>
        <v>248.35</v>
      </c>
      <c r="E44" s="100"/>
    </row>
    <row r="45" spans="1:5" x14ac:dyDescent="0.3">
      <c r="A45" s="54" t="s">
        <v>194</v>
      </c>
      <c r="B45" s="52"/>
      <c r="C45" s="80">
        <f>SUM(C46:C61)</f>
        <v>0</v>
      </c>
      <c r="D45" s="80">
        <f>SUM(D46:D61)</f>
        <v>0</v>
      </c>
      <c r="E45" s="100"/>
    </row>
    <row r="46" spans="1:5" x14ac:dyDescent="0.3">
      <c r="A46" s="53">
        <v>3100</v>
      </c>
      <c r="B46" s="52" t="s">
        <v>166</v>
      </c>
      <c r="C46" s="8"/>
      <c r="D46" s="8"/>
      <c r="E46" s="100"/>
    </row>
    <row r="47" spans="1:5" x14ac:dyDescent="0.3">
      <c r="A47" s="53">
        <v>3210</v>
      </c>
      <c r="B47" s="52" t="s">
        <v>167</v>
      </c>
      <c r="C47" s="8"/>
      <c r="D47" s="8"/>
      <c r="E47" s="100"/>
    </row>
    <row r="48" spans="1:5" x14ac:dyDescent="0.3">
      <c r="A48" s="53">
        <v>3221</v>
      </c>
      <c r="B48" s="52" t="s">
        <v>168</v>
      </c>
      <c r="C48" s="8"/>
      <c r="D48" s="8"/>
      <c r="E48" s="100"/>
    </row>
    <row r="49" spans="1:5" x14ac:dyDescent="0.3">
      <c r="A49" s="53">
        <v>3222</v>
      </c>
      <c r="B49" s="52" t="s">
        <v>169</v>
      </c>
      <c r="C49" s="8"/>
      <c r="D49" s="8"/>
      <c r="E49" s="100"/>
    </row>
    <row r="50" spans="1:5" x14ac:dyDescent="0.3">
      <c r="A50" s="53">
        <v>3223</v>
      </c>
      <c r="B50" s="52" t="s">
        <v>170</v>
      </c>
      <c r="C50" s="8"/>
      <c r="D50" s="8"/>
      <c r="E50" s="100"/>
    </row>
    <row r="51" spans="1:5" x14ac:dyDescent="0.3">
      <c r="A51" s="53">
        <v>3224</v>
      </c>
      <c r="B51" s="52" t="s">
        <v>171</v>
      </c>
      <c r="C51" s="8"/>
      <c r="D51" s="8"/>
      <c r="E51" s="100"/>
    </row>
    <row r="52" spans="1:5" x14ac:dyDescent="0.3">
      <c r="A52" s="53">
        <v>3231</v>
      </c>
      <c r="B52" s="52" t="s">
        <v>172</v>
      </c>
      <c r="C52" s="8"/>
      <c r="D52" s="8"/>
      <c r="E52" s="100"/>
    </row>
    <row r="53" spans="1:5" x14ac:dyDescent="0.3">
      <c r="A53" s="53">
        <v>3232</v>
      </c>
      <c r="B53" s="52" t="s">
        <v>173</v>
      </c>
      <c r="C53" s="8"/>
      <c r="D53" s="8"/>
      <c r="E53" s="100"/>
    </row>
    <row r="54" spans="1:5" x14ac:dyDescent="0.3">
      <c r="A54" s="53">
        <v>3234</v>
      </c>
      <c r="B54" s="52" t="s">
        <v>174</v>
      </c>
      <c r="C54" s="8"/>
      <c r="D54" s="8"/>
      <c r="E54" s="100"/>
    </row>
    <row r="55" spans="1:5" ht="30" x14ac:dyDescent="0.3">
      <c r="A55" s="53">
        <v>3236</v>
      </c>
      <c r="B55" s="52" t="s">
        <v>189</v>
      </c>
      <c r="C55" s="8"/>
      <c r="D55" s="8"/>
      <c r="E55" s="100"/>
    </row>
    <row r="56" spans="1:5" ht="45" x14ac:dyDescent="0.3">
      <c r="A56" s="53">
        <v>3237</v>
      </c>
      <c r="B56" s="52" t="s">
        <v>175</v>
      </c>
      <c r="C56" s="8"/>
      <c r="D56" s="8"/>
      <c r="E56" s="100"/>
    </row>
    <row r="57" spans="1:5" x14ac:dyDescent="0.3">
      <c r="A57" s="53">
        <v>3241</v>
      </c>
      <c r="B57" s="52" t="s">
        <v>176</v>
      </c>
      <c r="C57" s="8"/>
      <c r="D57" s="8"/>
      <c r="E57" s="100"/>
    </row>
    <row r="58" spans="1:5" x14ac:dyDescent="0.3">
      <c r="A58" s="53">
        <v>3242</v>
      </c>
      <c r="B58" s="52" t="s">
        <v>177</v>
      </c>
      <c r="C58" s="8"/>
      <c r="D58" s="8"/>
      <c r="E58" s="100"/>
    </row>
    <row r="59" spans="1:5" x14ac:dyDescent="0.3">
      <c r="A59" s="53">
        <v>3243</v>
      </c>
      <c r="B59" s="52" t="s">
        <v>178</v>
      </c>
      <c r="C59" s="8"/>
      <c r="D59" s="8"/>
      <c r="E59" s="100"/>
    </row>
    <row r="60" spans="1:5" x14ac:dyDescent="0.3">
      <c r="A60" s="53">
        <v>3245</v>
      </c>
      <c r="B60" s="52" t="s">
        <v>179</v>
      </c>
      <c r="C60" s="8"/>
      <c r="D60" s="8"/>
      <c r="E60" s="100"/>
    </row>
    <row r="61" spans="1:5" x14ac:dyDescent="0.3">
      <c r="A61" s="53">
        <v>3246</v>
      </c>
      <c r="B61" s="52" t="s">
        <v>180</v>
      </c>
      <c r="C61" s="8"/>
      <c r="D61" s="8"/>
      <c r="E61" s="100"/>
    </row>
    <row r="62" spans="1:5" x14ac:dyDescent="0.3">
      <c r="A62" s="32"/>
      <c r="E62" s="100"/>
    </row>
    <row r="63" spans="1:5" x14ac:dyDescent="0.3">
      <c r="A63" s="33"/>
      <c r="E63" s="100"/>
    </row>
    <row r="64" spans="1:5" x14ac:dyDescent="0.3">
      <c r="A64" s="54" t="s">
        <v>195</v>
      </c>
      <c r="B64" s="52"/>
      <c r="C64" s="80">
        <f>SUM(C65:C67)</f>
        <v>138.66999999999999</v>
      </c>
      <c r="D64" s="80">
        <f>SUM(D65:D67)</f>
        <v>248.35</v>
      </c>
      <c r="E64" s="100"/>
    </row>
    <row r="65" spans="1:5" x14ac:dyDescent="0.3">
      <c r="A65" s="53">
        <v>5100</v>
      </c>
      <c r="B65" s="52" t="s">
        <v>250</v>
      </c>
      <c r="C65" s="8"/>
      <c r="D65" s="8"/>
      <c r="E65" s="100"/>
    </row>
    <row r="66" spans="1:5" x14ac:dyDescent="0.3">
      <c r="A66" s="53">
        <v>5220</v>
      </c>
      <c r="B66" s="52" t="s">
        <v>402</v>
      </c>
      <c r="C66" s="8">
        <v>138.66999999999999</v>
      </c>
      <c r="D66" s="8">
        <v>248.35</v>
      </c>
      <c r="E66" s="100"/>
    </row>
    <row r="67" spans="1:5" x14ac:dyDescent="0.3">
      <c r="A67" s="53">
        <v>5230</v>
      </c>
      <c r="B67" s="52" t="s">
        <v>403</v>
      </c>
      <c r="C67" s="8"/>
      <c r="D67" s="8"/>
      <c r="E67" s="100"/>
    </row>
    <row r="68" spans="1:5" x14ac:dyDescent="0.3">
      <c r="A68" s="32"/>
      <c r="E68" s="100"/>
    </row>
    <row r="69" spans="1:5" x14ac:dyDescent="0.3">
      <c r="A69" s="2"/>
      <c r="E69" s="100"/>
    </row>
    <row r="70" spans="1:5" x14ac:dyDescent="0.3">
      <c r="A70" s="51" t="s">
        <v>196</v>
      </c>
      <c r="B70" s="52"/>
      <c r="C70" s="8"/>
      <c r="D70" s="8"/>
      <c r="E70" s="100"/>
    </row>
    <row r="71" spans="1:5" ht="30" x14ac:dyDescent="0.3">
      <c r="A71" s="53">
        <v>1</v>
      </c>
      <c r="B71" s="52" t="s">
        <v>181</v>
      </c>
      <c r="C71" s="8"/>
      <c r="D71" s="8"/>
      <c r="E71" s="100"/>
    </row>
    <row r="72" spans="1:5" x14ac:dyDescent="0.3">
      <c r="A72" s="53">
        <v>2</v>
      </c>
      <c r="B72" s="52" t="s">
        <v>182</v>
      </c>
      <c r="C72" s="8"/>
      <c r="D72" s="8"/>
      <c r="E72" s="100"/>
    </row>
    <row r="73" spans="1:5" x14ac:dyDescent="0.3">
      <c r="A73" s="53">
        <v>3</v>
      </c>
      <c r="B73" s="52" t="s">
        <v>183</v>
      </c>
      <c r="C73" s="8"/>
      <c r="D73" s="8"/>
      <c r="E73" s="100"/>
    </row>
    <row r="74" spans="1:5" x14ac:dyDescent="0.3">
      <c r="A74" s="53">
        <v>4</v>
      </c>
      <c r="B74" s="52" t="s">
        <v>353</v>
      </c>
      <c r="C74" s="8"/>
      <c r="D74" s="8"/>
      <c r="E74" s="100"/>
    </row>
    <row r="75" spans="1:5" x14ac:dyDescent="0.3">
      <c r="A75" s="53">
        <v>5</v>
      </c>
      <c r="B75" s="52" t="s">
        <v>184</v>
      </c>
      <c r="C75" s="8"/>
      <c r="D75" s="8"/>
      <c r="E75" s="100"/>
    </row>
    <row r="76" spans="1:5" x14ac:dyDescent="0.3">
      <c r="A76" s="53">
        <v>6</v>
      </c>
      <c r="B76" s="52" t="s">
        <v>185</v>
      </c>
      <c r="C76" s="8"/>
      <c r="D76" s="8"/>
      <c r="E76" s="100"/>
    </row>
    <row r="77" spans="1:5" x14ac:dyDescent="0.3">
      <c r="A77" s="53">
        <v>7</v>
      </c>
      <c r="B77" s="52" t="s">
        <v>186</v>
      </c>
      <c r="C77" s="8"/>
      <c r="D77" s="8"/>
      <c r="E77" s="100"/>
    </row>
    <row r="78" spans="1:5" x14ac:dyDescent="0.3">
      <c r="A78" s="53">
        <v>8</v>
      </c>
      <c r="B78" s="52" t="s">
        <v>187</v>
      </c>
      <c r="C78" s="8"/>
      <c r="D78" s="8"/>
      <c r="E78" s="100"/>
    </row>
    <row r="79" spans="1:5" x14ac:dyDescent="0.3">
      <c r="A79" s="53">
        <v>9</v>
      </c>
      <c r="B79" s="52" t="s">
        <v>188</v>
      </c>
      <c r="C79" s="8"/>
      <c r="D79" s="8"/>
      <c r="E79" s="100"/>
    </row>
    <row r="83" spans="1:9" x14ac:dyDescent="0.3">
      <c r="A83" s="2"/>
      <c r="B83" s="2"/>
    </row>
    <row r="84" spans="1:9" x14ac:dyDescent="0.3">
      <c r="A84" s="64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1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F11" sqref="F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9" t="s">
        <v>420</v>
      </c>
      <c r="B1" s="71"/>
      <c r="C1" s="71"/>
      <c r="D1" s="71"/>
      <c r="E1" s="71"/>
      <c r="F1" s="71"/>
      <c r="G1" s="71"/>
      <c r="H1" s="71"/>
      <c r="I1" s="486" t="s">
        <v>109</v>
      </c>
      <c r="J1" s="486"/>
      <c r="K1" s="100"/>
    </row>
    <row r="2" spans="1:11" x14ac:dyDescent="0.3">
      <c r="A2" s="71" t="s">
        <v>140</v>
      </c>
      <c r="B2" s="71"/>
      <c r="C2" s="71"/>
      <c r="D2" s="71"/>
      <c r="E2" s="71"/>
      <c r="F2" s="71"/>
      <c r="G2" s="71"/>
      <c r="H2" s="71"/>
      <c r="I2" s="484" t="str">
        <f>'ფორმა N1'!L2</f>
        <v>1.01.20-31.12.20</v>
      </c>
      <c r="J2" s="485"/>
      <c r="K2" s="100"/>
    </row>
    <row r="3" spans="1:11" x14ac:dyDescent="0.3">
      <c r="A3" s="71"/>
      <c r="B3" s="71"/>
      <c r="C3" s="71"/>
      <c r="D3" s="71"/>
      <c r="E3" s="71"/>
      <c r="F3" s="71"/>
      <c r="G3" s="71"/>
      <c r="H3" s="71"/>
      <c r="I3" s="70"/>
      <c r="J3" s="70"/>
      <c r="K3" s="100"/>
    </row>
    <row r="4" spans="1:1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19"/>
      <c r="G4" s="71"/>
      <c r="H4" s="71"/>
      <c r="I4" s="71"/>
      <c r="J4" s="71"/>
      <c r="K4" s="100"/>
    </row>
    <row r="5" spans="1:11" x14ac:dyDescent="0.3">
      <c r="A5" s="201">
        <f>'ფორმა N1'!A5</f>
        <v>0</v>
      </c>
      <c r="B5" s="334"/>
      <c r="C5" s="334"/>
      <c r="D5" s="334"/>
      <c r="E5" s="334"/>
      <c r="F5" s="335"/>
      <c r="G5" s="334"/>
      <c r="H5" s="334"/>
      <c r="I5" s="334"/>
      <c r="J5" s="334"/>
      <c r="K5" s="100"/>
    </row>
    <row r="6" spans="1:11" x14ac:dyDescent="0.3">
      <c r="A6" s="72"/>
      <c r="B6" s="72"/>
      <c r="C6" s="71"/>
      <c r="D6" s="71"/>
      <c r="E6" s="71"/>
      <c r="F6" s="119"/>
      <c r="G6" s="71"/>
      <c r="H6" s="71"/>
      <c r="I6" s="71"/>
      <c r="J6" s="71"/>
      <c r="K6" s="100"/>
    </row>
    <row r="7" spans="1:11" x14ac:dyDescent="0.3">
      <c r="A7" s="120"/>
      <c r="B7" s="116"/>
      <c r="C7" s="116"/>
      <c r="D7" s="116"/>
      <c r="E7" s="116"/>
      <c r="F7" s="116"/>
      <c r="G7" s="116"/>
      <c r="H7" s="116"/>
      <c r="I7" s="116"/>
      <c r="J7" s="116"/>
      <c r="K7" s="100"/>
    </row>
    <row r="8" spans="1:11" s="27" customFormat="1" ht="45" x14ac:dyDescent="0.3">
      <c r="A8" s="122" t="s">
        <v>64</v>
      </c>
      <c r="B8" s="122" t="s">
        <v>111</v>
      </c>
      <c r="C8" s="123" t="s">
        <v>113</v>
      </c>
      <c r="D8" s="123" t="s">
        <v>270</v>
      </c>
      <c r="E8" s="123" t="s">
        <v>112</v>
      </c>
      <c r="F8" s="121" t="s">
        <v>251</v>
      </c>
      <c r="G8" s="121" t="s">
        <v>289</v>
      </c>
      <c r="H8" s="121" t="s">
        <v>290</v>
      </c>
      <c r="I8" s="121" t="s">
        <v>252</v>
      </c>
      <c r="J8" s="124" t="s">
        <v>114</v>
      </c>
      <c r="K8" s="100"/>
    </row>
    <row r="9" spans="1:11" s="27" customFormat="1" x14ac:dyDescent="0.3">
      <c r="A9" s="150">
        <v>1</v>
      </c>
      <c r="B9" s="150">
        <v>2</v>
      </c>
      <c r="C9" s="151">
        <v>3</v>
      </c>
      <c r="D9" s="151">
        <v>4</v>
      </c>
      <c r="E9" s="151">
        <v>5</v>
      </c>
      <c r="F9" s="151">
        <v>6</v>
      </c>
      <c r="G9" s="151">
        <v>7</v>
      </c>
      <c r="H9" s="151">
        <v>8</v>
      </c>
      <c r="I9" s="151">
        <v>9</v>
      </c>
      <c r="J9" s="151">
        <v>10</v>
      </c>
      <c r="K9" s="100"/>
    </row>
    <row r="10" spans="1:11" s="27" customFormat="1" ht="30" x14ac:dyDescent="0.3">
      <c r="A10" s="147">
        <v>1</v>
      </c>
      <c r="B10" s="59" t="s">
        <v>526</v>
      </c>
      <c r="C10" s="148" t="s">
        <v>744</v>
      </c>
      <c r="D10" s="149" t="s">
        <v>221</v>
      </c>
      <c r="E10" s="145"/>
      <c r="F10" s="28">
        <v>138.66999999999999</v>
      </c>
      <c r="G10" s="28">
        <v>496648.62</v>
      </c>
      <c r="H10" s="28">
        <v>496538.94</v>
      </c>
      <c r="I10" s="28">
        <f>F10+G10-H10</f>
        <v>248.34999999997672</v>
      </c>
      <c r="J10" s="28"/>
      <c r="K10" s="100"/>
    </row>
    <row r="11" spans="1:1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 x14ac:dyDescent="0.3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 x14ac:dyDescent="0.3">
      <c r="A15" s="99"/>
      <c r="B15" s="212" t="s">
        <v>107</v>
      </c>
      <c r="C15" s="99"/>
      <c r="D15" s="99"/>
      <c r="E15" s="99"/>
      <c r="F15" s="213"/>
      <c r="G15" s="99"/>
      <c r="H15" s="99"/>
      <c r="I15" s="99"/>
      <c r="J15" s="99"/>
    </row>
    <row r="16" spans="1:11" x14ac:dyDescent="0.3">
      <c r="A16" s="99"/>
      <c r="B16" s="99"/>
      <c r="C16" s="99"/>
      <c r="D16" s="99"/>
      <c r="E16" s="99"/>
      <c r="F16" s="96"/>
      <c r="G16" s="96"/>
      <c r="H16" s="96"/>
      <c r="I16" s="96"/>
      <c r="J16" s="96"/>
    </row>
    <row r="17" spans="1:10" x14ac:dyDescent="0.3">
      <c r="A17" s="99"/>
      <c r="B17" s="99"/>
      <c r="C17" s="248"/>
      <c r="D17" s="99"/>
      <c r="E17" s="99"/>
      <c r="F17" s="248"/>
      <c r="G17" s="249"/>
      <c r="H17" s="249"/>
      <c r="I17" s="96"/>
      <c r="J17" s="96"/>
    </row>
    <row r="18" spans="1:10" x14ac:dyDescent="0.3">
      <c r="A18" s="96"/>
      <c r="B18" s="99"/>
      <c r="C18" s="214" t="s">
        <v>263</v>
      </c>
      <c r="D18" s="214"/>
      <c r="E18" s="99"/>
      <c r="F18" s="99" t="s">
        <v>268</v>
      </c>
      <c r="G18" s="96"/>
      <c r="H18" s="96"/>
      <c r="I18" s="96"/>
      <c r="J18" s="96"/>
    </row>
    <row r="19" spans="1:10" x14ac:dyDescent="0.3">
      <c r="A19" s="96"/>
      <c r="B19" s="99"/>
      <c r="C19" s="215" t="s">
        <v>139</v>
      </c>
      <c r="D19" s="99"/>
      <c r="E19" s="99"/>
      <c r="F19" s="99" t="s">
        <v>264</v>
      </c>
      <c r="G19" s="96"/>
      <c r="H19" s="96"/>
      <c r="I19" s="96"/>
      <c r="J19" s="96"/>
    </row>
    <row r="20" spans="1:10" customFormat="1" x14ac:dyDescent="0.3">
      <c r="A20" s="96"/>
      <c r="B20" s="99"/>
      <c r="C20" s="99"/>
      <c r="D20" s="215"/>
      <c r="E20" s="96"/>
      <c r="F20" s="96"/>
      <c r="G20" s="96"/>
      <c r="H20" s="96"/>
      <c r="I20" s="96"/>
      <c r="J20" s="96"/>
    </row>
    <row r="21" spans="1:10" customFormat="1" ht="12.75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69" t="s">
        <v>356</v>
      </c>
      <c r="B1" s="71"/>
      <c r="C1" s="71"/>
      <c r="D1" s="71"/>
      <c r="E1" s="71"/>
      <c r="F1" s="71"/>
      <c r="G1" s="156" t="s">
        <v>109</v>
      </c>
      <c r="H1" s="157"/>
    </row>
    <row r="2" spans="1:8" x14ac:dyDescent="0.3">
      <c r="A2" s="71" t="s">
        <v>140</v>
      </c>
      <c r="B2" s="71"/>
      <c r="C2" s="71"/>
      <c r="D2" s="71"/>
      <c r="E2" s="71"/>
      <c r="F2" s="71"/>
      <c r="G2" s="158" t="str">
        <f>'ფორმა N1'!L2</f>
        <v>1.01.20-31.12.20</v>
      </c>
      <c r="H2" s="157"/>
    </row>
    <row r="3" spans="1:8" x14ac:dyDescent="0.3">
      <c r="A3" s="71"/>
      <c r="B3" s="71"/>
      <c r="C3" s="71"/>
      <c r="D3" s="71"/>
      <c r="E3" s="71"/>
      <c r="F3" s="71"/>
      <c r="G3" s="97"/>
      <c r="H3" s="157"/>
    </row>
    <row r="4" spans="1:8" x14ac:dyDescent="0.3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9"/>
    </row>
    <row r="5" spans="1:8" x14ac:dyDescent="0.3">
      <c r="A5" s="201">
        <f>'ფორმა N1'!A5</f>
        <v>0</v>
      </c>
      <c r="B5" s="201"/>
      <c r="C5" s="201"/>
      <c r="D5" s="201"/>
      <c r="E5" s="201"/>
      <c r="F5" s="201"/>
      <c r="G5" s="201"/>
      <c r="H5" s="99"/>
    </row>
    <row r="6" spans="1:8" x14ac:dyDescent="0.3">
      <c r="A6" s="72"/>
      <c r="B6" s="71"/>
      <c r="C6" s="71"/>
      <c r="D6" s="71"/>
      <c r="E6" s="71"/>
      <c r="F6" s="71"/>
      <c r="G6" s="71"/>
      <c r="H6" s="99"/>
    </row>
    <row r="7" spans="1:8" x14ac:dyDescent="0.3">
      <c r="A7" s="71"/>
      <c r="B7" s="71"/>
      <c r="C7" s="71"/>
      <c r="D7" s="71"/>
      <c r="E7" s="71"/>
      <c r="F7" s="71"/>
      <c r="G7" s="71"/>
      <c r="H7" s="100"/>
    </row>
    <row r="8" spans="1:8" ht="45.75" customHeight="1" x14ac:dyDescent="0.3">
      <c r="A8" s="159" t="s">
        <v>307</v>
      </c>
      <c r="B8" s="159" t="s">
        <v>141</v>
      </c>
      <c r="C8" s="160" t="s">
        <v>354</v>
      </c>
      <c r="D8" s="160" t="s">
        <v>355</v>
      </c>
      <c r="E8" s="160" t="s">
        <v>270</v>
      </c>
      <c r="F8" s="159" t="s">
        <v>312</v>
      </c>
      <c r="G8" s="160" t="s">
        <v>308</v>
      </c>
      <c r="H8" s="100"/>
    </row>
    <row r="9" spans="1:8" x14ac:dyDescent="0.3">
      <c r="A9" s="161" t="s">
        <v>309</v>
      </c>
      <c r="B9" s="162"/>
      <c r="C9" s="163"/>
      <c r="D9" s="164"/>
      <c r="E9" s="164"/>
      <c r="F9" s="164"/>
      <c r="G9" s="165"/>
      <c r="H9" s="100"/>
    </row>
    <row r="10" spans="1:8" ht="15.75" x14ac:dyDescent="0.3">
      <c r="A10" s="162">
        <v>1</v>
      </c>
      <c r="B10" s="145"/>
      <c r="C10" s="166"/>
      <c r="D10" s="167"/>
      <c r="E10" s="167"/>
      <c r="F10" s="167"/>
      <c r="G10" s="168" t="str">
        <f>IF(ISBLANK(B10),"",G9+C10-D10)</f>
        <v/>
      </c>
      <c r="H10" s="100"/>
    </row>
    <row r="11" spans="1:8" ht="15.75" x14ac:dyDescent="0.3">
      <c r="A11" s="162">
        <v>2</v>
      </c>
      <c r="B11" s="145"/>
      <c r="C11" s="166"/>
      <c r="D11" s="167"/>
      <c r="E11" s="167"/>
      <c r="F11" s="167"/>
      <c r="G11" s="168" t="str">
        <f t="shared" ref="G11:G38" si="0">IF(ISBLANK(B11),"",G10+C11-D11)</f>
        <v/>
      </c>
      <c r="H11" s="100"/>
    </row>
    <row r="12" spans="1:8" ht="15.75" x14ac:dyDescent="0.3">
      <c r="A12" s="162">
        <v>3</v>
      </c>
      <c r="B12" s="145"/>
      <c r="C12" s="166"/>
      <c r="D12" s="167"/>
      <c r="E12" s="167"/>
      <c r="F12" s="167"/>
      <c r="G12" s="168" t="str">
        <f t="shared" si="0"/>
        <v/>
      </c>
      <c r="H12" s="100"/>
    </row>
    <row r="13" spans="1:8" ht="15.75" x14ac:dyDescent="0.3">
      <c r="A13" s="162">
        <v>4</v>
      </c>
      <c r="B13" s="145"/>
      <c r="C13" s="166"/>
      <c r="D13" s="167"/>
      <c r="E13" s="167"/>
      <c r="F13" s="167"/>
      <c r="G13" s="168" t="str">
        <f t="shared" si="0"/>
        <v/>
      </c>
      <c r="H13" s="100"/>
    </row>
    <row r="14" spans="1:8" ht="15.75" x14ac:dyDescent="0.3">
      <c r="A14" s="162">
        <v>5</v>
      </c>
      <c r="B14" s="145"/>
      <c r="C14" s="166"/>
      <c r="D14" s="167"/>
      <c r="E14" s="167"/>
      <c r="F14" s="167"/>
      <c r="G14" s="168" t="str">
        <f t="shared" si="0"/>
        <v/>
      </c>
      <c r="H14" s="100"/>
    </row>
    <row r="15" spans="1:8" ht="15.75" x14ac:dyDescent="0.3">
      <c r="A15" s="162">
        <v>6</v>
      </c>
      <c r="B15" s="145"/>
      <c r="C15" s="166"/>
      <c r="D15" s="167"/>
      <c r="E15" s="167"/>
      <c r="F15" s="167"/>
      <c r="G15" s="168" t="str">
        <f t="shared" si="0"/>
        <v/>
      </c>
      <c r="H15" s="100"/>
    </row>
    <row r="16" spans="1:8" ht="15.75" x14ac:dyDescent="0.3">
      <c r="A16" s="162">
        <v>7</v>
      </c>
      <c r="B16" s="145"/>
      <c r="C16" s="166"/>
      <c r="D16" s="167"/>
      <c r="E16" s="167"/>
      <c r="F16" s="167"/>
      <c r="G16" s="168" t="str">
        <f t="shared" si="0"/>
        <v/>
      </c>
      <c r="H16" s="100"/>
    </row>
    <row r="17" spans="1:8" ht="15.75" x14ac:dyDescent="0.3">
      <c r="A17" s="162">
        <v>8</v>
      </c>
      <c r="B17" s="145"/>
      <c r="C17" s="166"/>
      <c r="D17" s="167"/>
      <c r="E17" s="167"/>
      <c r="F17" s="167"/>
      <c r="G17" s="168" t="str">
        <f t="shared" si="0"/>
        <v/>
      </c>
      <c r="H17" s="100"/>
    </row>
    <row r="18" spans="1:8" ht="15.75" x14ac:dyDescent="0.3">
      <c r="A18" s="162">
        <v>9</v>
      </c>
      <c r="B18" s="145"/>
      <c r="C18" s="166"/>
      <c r="D18" s="167"/>
      <c r="E18" s="167"/>
      <c r="F18" s="167"/>
      <c r="G18" s="168" t="str">
        <f t="shared" si="0"/>
        <v/>
      </c>
      <c r="H18" s="100"/>
    </row>
    <row r="19" spans="1:8" ht="15.75" x14ac:dyDescent="0.3">
      <c r="A19" s="162">
        <v>10</v>
      </c>
      <c r="B19" s="145"/>
      <c r="C19" s="166"/>
      <c r="D19" s="167"/>
      <c r="E19" s="167"/>
      <c r="F19" s="167"/>
      <c r="G19" s="168" t="str">
        <f t="shared" si="0"/>
        <v/>
      </c>
      <c r="H19" s="100"/>
    </row>
    <row r="20" spans="1:8" ht="15.75" x14ac:dyDescent="0.3">
      <c r="A20" s="162">
        <v>11</v>
      </c>
      <c r="B20" s="145"/>
      <c r="C20" s="166"/>
      <c r="D20" s="167"/>
      <c r="E20" s="167"/>
      <c r="F20" s="167"/>
      <c r="G20" s="168" t="str">
        <f t="shared" si="0"/>
        <v/>
      </c>
      <c r="H20" s="100"/>
    </row>
    <row r="21" spans="1:8" ht="15.75" x14ac:dyDescent="0.3">
      <c r="A21" s="162">
        <v>12</v>
      </c>
      <c r="B21" s="145"/>
      <c r="C21" s="166"/>
      <c r="D21" s="167"/>
      <c r="E21" s="167"/>
      <c r="F21" s="167"/>
      <c r="G21" s="168" t="str">
        <f t="shared" si="0"/>
        <v/>
      </c>
      <c r="H21" s="100"/>
    </row>
    <row r="22" spans="1:8" ht="15.75" x14ac:dyDescent="0.3">
      <c r="A22" s="162">
        <v>13</v>
      </c>
      <c r="B22" s="145"/>
      <c r="C22" s="166"/>
      <c r="D22" s="167"/>
      <c r="E22" s="167"/>
      <c r="F22" s="167"/>
      <c r="G22" s="168" t="str">
        <f t="shared" si="0"/>
        <v/>
      </c>
      <c r="H22" s="100"/>
    </row>
    <row r="23" spans="1:8" ht="15.75" x14ac:dyDescent="0.3">
      <c r="A23" s="162">
        <v>14</v>
      </c>
      <c r="B23" s="145"/>
      <c r="C23" s="166"/>
      <c r="D23" s="167"/>
      <c r="E23" s="167"/>
      <c r="F23" s="167"/>
      <c r="G23" s="168" t="str">
        <f t="shared" si="0"/>
        <v/>
      </c>
      <c r="H23" s="100"/>
    </row>
    <row r="24" spans="1:8" ht="15.75" x14ac:dyDescent="0.3">
      <c r="A24" s="162">
        <v>15</v>
      </c>
      <c r="B24" s="145"/>
      <c r="C24" s="166"/>
      <c r="D24" s="167"/>
      <c r="E24" s="167"/>
      <c r="F24" s="167"/>
      <c r="G24" s="168" t="str">
        <f t="shared" si="0"/>
        <v/>
      </c>
      <c r="H24" s="100"/>
    </row>
    <row r="25" spans="1:8" ht="15.75" x14ac:dyDescent="0.3">
      <c r="A25" s="162">
        <v>16</v>
      </c>
      <c r="B25" s="145"/>
      <c r="C25" s="166"/>
      <c r="D25" s="167"/>
      <c r="E25" s="167"/>
      <c r="F25" s="167"/>
      <c r="G25" s="168" t="str">
        <f t="shared" si="0"/>
        <v/>
      </c>
      <c r="H25" s="100"/>
    </row>
    <row r="26" spans="1:8" ht="15.75" x14ac:dyDescent="0.3">
      <c r="A26" s="162">
        <v>17</v>
      </c>
      <c r="B26" s="145"/>
      <c r="C26" s="166"/>
      <c r="D26" s="167"/>
      <c r="E26" s="167"/>
      <c r="F26" s="167"/>
      <c r="G26" s="168" t="str">
        <f t="shared" si="0"/>
        <v/>
      </c>
      <c r="H26" s="100"/>
    </row>
    <row r="27" spans="1:8" ht="15.75" x14ac:dyDescent="0.3">
      <c r="A27" s="162">
        <v>18</v>
      </c>
      <c r="B27" s="145"/>
      <c r="C27" s="166"/>
      <c r="D27" s="167"/>
      <c r="E27" s="167"/>
      <c r="F27" s="167"/>
      <c r="G27" s="168" t="str">
        <f t="shared" si="0"/>
        <v/>
      </c>
      <c r="H27" s="100"/>
    </row>
    <row r="28" spans="1:8" ht="15.75" x14ac:dyDescent="0.3">
      <c r="A28" s="162">
        <v>19</v>
      </c>
      <c r="B28" s="145"/>
      <c r="C28" s="166"/>
      <c r="D28" s="167"/>
      <c r="E28" s="167"/>
      <c r="F28" s="167"/>
      <c r="G28" s="168" t="str">
        <f t="shared" si="0"/>
        <v/>
      </c>
      <c r="H28" s="100"/>
    </row>
    <row r="29" spans="1:8" ht="15.75" x14ac:dyDescent="0.3">
      <c r="A29" s="162">
        <v>20</v>
      </c>
      <c r="B29" s="145"/>
      <c r="C29" s="166"/>
      <c r="D29" s="167"/>
      <c r="E29" s="167"/>
      <c r="F29" s="167"/>
      <c r="G29" s="168" t="str">
        <f t="shared" si="0"/>
        <v/>
      </c>
      <c r="H29" s="100"/>
    </row>
    <row r="30" spans="1:8" ht="15.75" x14ac:dyDescent="0.3">
      <c r="A30" s="162">
        <v>21</v>
      </c>
      <c r="B30" s="145"/>
      <c r="C30" s="169"/>
      <c r="D30" s="170"/>
      <c r="E30" s="170"/>
      <c r="F30" s="170"/>
      <c r="G30" s="168" t="str">
        <f t="shared" si="0"/>
        <v/>
      </c>
      <c r="H30" s="100"/>
    </row>
    <row r="31" spans="1:8" ht="15.75" x14ac:dyDescent="0.3">
      <c r="A31" s="162">
        <v>22</v>
      </c>
      <c r="B31" s="145"/>
      <c r="C31" s="169"/>
      <c r="D31" s="170"/>
      <c r="E31" s="170"/>
      <c r="F31" s="170"/>
      <c r="G31" s="168" t="str">
        <f t="shared" si="0"/>
        <v/>
      </c>
      <c r="H31" s="100"/>
    </row>
    <row r="32" spans="1:8" ht="15.75" x14ac:dyDescent="0.3">
      <c r="A32" s="162">
        <v>23</v>
      </c>
      <c r="B32" s="145"/>
      <c r="C32" s="169"/>
      <c r="D32" s="170"/>
      <c r="E32" s="170"/>
      <c r="F32" s="170"/>
      <c r="G32" s="168" t="str">
        <f t="shared" si="0"/>
        <v/>
      </c>
      <c r="H32" s="100"/>
    </row>
    <row r="33" spans="1:10" ht="15.75" x14ac:dyDescent="0.3">
      <c r="A33" s="162">
        <v>24</v>
      </c>
      <c r="B33" s="145"/>
      <c r="C33" s="169"/>
      <c r="D33" s="170"/>
      <c r="E33" s="170"/>
      <c r="F33" s="170"/>
      <c r="G33" s="168" t="str">
        <f t="shared" si="0"/>
        <v/>
      </c>
      <c r="H33" s="100"/>
    </row>
    <row r="34" spans="1:10" ht="15.75" x14ac:dyDescent="0.3">
      <c r="A34" s="162">
        <v>25</v>
      </c>
      <c r="B34" s="145"/>
      <c r="C34" s="169"/>
      <c r="D34" s="170"/>
      <c r="E34" s="170"/>
      <c r="F34" s="170"/>
      <c r="G34" s="168" t="str">
        <f t="shared" si="0"/>
        <v/>
      </c>
      <c r="H34" s="100"/>
    </row>
    <row r="35" spans="1:10" ht="15.75" x14ac:dyDescent="0.3">
      <c r="A35" s="162">
        <v>26</v>
      </c>
      <c r="B35" s="145"/>
      <c r="C35" s="169"/>
      <c r="D35" s="170"/>
      <c r="E35" s="170"/>
      <c r="F35" s="170"/>
      <c r="G35" s="168" t="str">
        <f t="shared" si="0"/>
        <v/>
      </c>
      <c r="H35" s="100"/>
    </row>
    <row r="36" spans="1:10" ht="15.75" x14ac:dyDescent="0.3">
      <c r="A36" s="162">
        <v>27</v>
      </c>
      <c r="B36" s="145"/>
      <c r="C36" s="169"/>
      <c r="D36" s="170"/>
      <c r="E36" s="170"/>
      <c r="F36" s="170"/>
      <c r="G36" s="168" t="str">
        <f t="shared" si="0"/>
        <v/>
      </c>
      <c r="H36" s="100"/>
    </row>
    <row r="37" spans="1:10" ht="15.75" x14ac:dyDescent="0.3">
      <c r="A37" s="162">
        <v>28</v>
      </c>
      <c r="B37" s="145"/>
      <c r="C37" s="169"/>
      <c r="D37" s="170"/>
      <c r="E37" s="170"/>
      <c r="F37" s="170"/>
      <c r="G37" s="168" t="str">
        <f t="shared" si="0"/>
        <v/>
      </c>
      <c r="H37" s="100"/>
    </row>
    <row r="38" spans="1:10" ht="15.75" x14ac:dyDescent="0.3">
      <c r="A38" s="162">
        <v>29</v>
      </c>
      <c r="B38" s="145"/>
      <c r="C38" s="169"/>
      <c r="D38" s="170"/>
      <c r="E38" s="170"/>
      <c r="F38" s="170"/>
      <c r="G38" s="168" t="str">
        <f t="shared" si="0"/>
        <v/>
      </c>
      <c r="H38" s="100"/>
    </row>
    <row r="39" spans="1:10" ht="15.75" x14ac:dyDescent="0.3">
      <c r="A39" s="162" t="s">
        <v>273</v>
      </c>
      <c r="B39" s="145"/>
      <c r="C39" s="169"/>
      <c r="D39" s="170"/>
      <c r="E39" s="170"/>
      <c r="F39" s="170"/>
      <c r="G39" s="168" t="str">
        <f>IF(ISBLANK(B39),"",#REF!+C39-D39)</f>
        <v/>
      </c>
      <c r="H39" s="100"/>
    </row>
    <row r="40" spans="1:10" x14ac:dyDescent="0.3">
      <c r="A40" s="171" t="s">
        <v>310</v>
      </c>
      <c r="B40" s="172"/>
      <c r="C40" s="173"/>
      <c r="D40" s="174"/>
      <c r="E40" s="174"/>
      <c r="F40" s="175"/>
      <c r="G40" s="176" t="str">
        <f>G39</f>
        <v/>
      </c>
      <c r="H40" s="100"/>
    </row>
    <row r="44" spans="1:10" x14ac:dyDescent="0.3">
      <c r="B44" s="179" t="s">
        <v>107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263</v>
      </c>
      <c r="F47" s="184" t="s">
        <v>268</v>
      </c>
      <c r="G47" s="182"/>
      <c r="H47" s="178"/>
      <c r="I47" s="178"/>
      <c r="J47" s="178"/>
    </row>
    <row r="48" spans="1:10" x14ac:dyDescent="0.3">
      <c r="A48" s="178"/>
      <c r="C48" s="185" t="s">
        <v>139</v>
      </c>
      <c r="F48" s="177" t="s">
        <v>264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0" t="s">
        <v>299</v>
      </c>
      <c r="B1" s="131"/>
      <c r="C1" s="131"/>
      <c r="D1" s="131"/>
      <c r="E1" s="131"/>
      <c r="F1" s="73"/>
      <c r="G1" s="73"/>
      <c r="H1" s="73"/>
      <c r="I1" s="499" t="s">
        <v>109</v>
      </c>
      <c r="J1" s="499"/>
      <c r="K1" s="137"/>
    </row>
    <row r="2" spans="1:12" s="23" customFormat="1" ht="15" x14ac:dyDescent="0.3">
      <c r="A2" s="100" t="s">
        <v>140</v>
      </c>
      <c r="B2" s="131"/>
      <c r="C2" s="131"/>
      <c r="D2" s="131"/>
      <c r="E2" s="131"/>
      <c r="F2" s="132"/>
      <c r="G2" s="133"/>
      <c r="H2" s="133"/>
      <c r="I2" s="484" t="str">
        <f>'ფორმა N1'!L2</f>
        <v>1.01.20-31.12.20</v>
      </c>
      <c r="J2" s="485"/>
      <c r="K2" s="137"/>
    </row>
    <row r="3" spans="1:12" s="23" customFormat="1" ht="15" x14ac:dyDescent="0.2">
      <c r="A3" s="131"/>
      <c r="B3" s="131"/>
      <c r="C3" s="131"/>
      <c r="D3" s="131"/>
      <c r="E3" s="131"/>
      <c r="F3" s="132"/>
      <c r="G3" s="133"/>
      <c r="H3" s="133"/>
      <c r="I3" s="134"/>
      <c r="J3" s="70"/>
      <c r="K3" s="137"/>
    </row>
    <row r="4" spans="1:12" s="2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19"/>
      <c r="J4" s="71"/>
      <c r="K4" s="100"/>
      <c r="L4" s="23"/>
    </row>
    <row r="5" spans="1:12" s="2" customFormat="1" ht="15" x14ac:dyDescent="0.3">
      <c r="A5" s="112">
        <f>'ფორმა N1'!A5</f>
        <v>0</v>
      </c>
      <c r="B5" s="113"/>
      <c r="C5" s="113"/>
      <c r="D5" s="113"/>
      <c r="E5" s="113"/>
      <c r="F5" s="55"/>
      <c r="G5" s="55"/>
      <c r="H5" s="55"/>
      <c r="I5" s="125"/>
      <c r="J5" s="55"/>
      <c r="K5" s="100"/>
    </row>
    <row r="6" spans="1:12" s="23" customFormat="1" ht="13.5" x14ac:dyDescent="0.2">
      <c r="A6" s="135"/>
      <c r="B6" s="136"/>
      <c r="C6" s="136"/>
      <c r="D6" s="131"/>
      <c r="E6" s="131"/>
      <c r="F6" s="131"/>
      <c r="G6" s="131"/>
      <c r="H6" s="131"/>
      <c r="I6" s="131"/>
      <c r="J6" s="131"/>
      <c r="K6" s="137"/>
    </row>
    <row r="7" spans="1:12" ht="45" x14ac:dyDescent="0.2">
      <c r="A7" s="126"/>
      <c r="B7" s="501" t="s">
        <v>220</v>
      </c>
      <c r="C7" s="501"/>
      <c r="D7" s="501" t="s">
        <v>287</v>
      </c>
      <c r="E7" s="501"/>
      <c r="F7" s="501" t="s">
        <v>288</v>
      </c>
      <c r="G7" s="501"/>
      <c r="H7" s="144" t="s">
        <v>274</v>
      </c>
      <c r="I7" s="501" t="s">
        <v>223</v>
      </c>
      <c r="J7" s="501"/>
      <c r="K7" s="138"/>
    </row>
    <row r="8" spans="1:12" ht="15" x14ac:dyDescent="0.2">
      <c r="A8" s="127" t="s">
        <v>115</v>
      </c>
      <c r="B8" s="128" t="s">
        <v>222</v>
      </c>
      <c r="C8" s="129" t="s">
        <v>221</v>
      </c>
      <c r="D8" s="128" t="s">
        <v>222</v>
      </c>
      <c r="E8" s="129" t="s">
        <v>221</v>
      </c>
      <c r="F8" s="128" t="s">
        <v>222</v>
      </c>
      <c r="G8" s="129" t="s">
        <v>221</v>
      </c>
      <c r="H8" s="129" t="s">
        <v>221</v>
      </c>
      <c r="I8" s="128" t="s">
        <v>222</v>
      </c>
      <c r="J8" s="129" t="s">
        <v>221</v>
      </c>
      <c r="K8" s="138"/>
    </row>
    <row r="9" spans="1:12" ht="15" x14ac:dyDescent="0.2">
      <c r="A9" s="56" t="s">
        <v>116</v>
      </c>
      <c r="B9" s="77">
        <f>SUM(B10,B14,B17)</f>
        <v>0</v>
      </c>
      <c r="C9" s="77">
        <f>SUM(C10,C14,C17)</f>
        <v>0</v>
      </c>
      <c r="D9" s="77">
        <f t="shared" ref="D9:J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77">
        <f>SUM(H10,H14,H17)</f>
        <v>0</v>
      </c>
      <c r="I9" s="77">
        <f>SUM(I10,I14,I17)</f>
        <v>0</v>
      </c>
      <c r="J9" s="77">
        <f t="shared" si="0"/>
        <v>0</v>
      </c>
      <c r="K9" s="138"/>
    </row>
    <row r="10" spans="1:12" ht="15" x14ac:dyDescent="0.2">
      <c r="A10" s="57" t="s">
        <v>117</v>
      </c>
      <c r="B10" s="126">
        <f>SUM(B11:B13)</f>
        <v>0</v>
      </c>
      <c r="C10" s="126">
        <f>SUM(C11:C13)</f>
        <v>0</v>
      </c>
      <c r="D10" s="126">
        <f t="shared" ref="D10:J10" si="1">SUM(D11:D13)</f>
        <v>0</v>
      </c>
      <c r="E10" s="126">
        <f>SUM(E11:E13)</f>
        <v>0</v>
      </c>
      <c r="F10" s="126">
        <f t="shared" si="1"/>
        <v>0</v>
      </c>
      <c r="G10" s="126">
        <f>SUM(G11:G13)</f>
        <v>0</v>
      </c>
      <c r="H10" s="126">
        <f>SUM(H11:H13)</f>
        <v>0</v>
      </c>
      <c r="I10" s="126">
        <f>SUM(I11:I13)</f>
        <v>0</v>
      </c>
      <c r="J10" s="126">
        <f t="shared" si="1"/>
        <v>0</v>
      </c>
      <c r="K10" s="138"/>
    </row>
    <row r="11" spans="1:12" ht="15" x14ac:dyDescent="0.2">
      <c r="A11" s="57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38"/>
    </row>
    <row r="12" spans="1:12" ht="15" x14ac:dyDescent="0.2">
      <c r="A12" s="57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38"/>
    </row>
    <row r="13" spans="1:12" ht="15" x14ac:dyDescent="0.2">
      <c r="A13" s="57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38"/>
    </row>
    <row r="14" spans="1:12" ht="15" x14ac:dyDescent="0.2">
      <c r="A14" s="57" t="s">
        <v>121</v>
      </c>
      <c r="B14" s="126">
        <f>SUM(B15:B16)</f>
        <v>0</v>
      </c>
      <c r="C14" s="126">
        <f>SUM(C15:C16)</f>
        <v>0</v>
      </c>
      <c r="D14" s="126">
        <f t="shared" ref="D14:J14" si="2">SUM(D15:D16)</f>
        <v>0</v>
      </c>
      <c r="E14" s="126">
        <f>SUM(E15:E16)</f>
        <v>0</v>
      </c>
      <c r="F14" s="126">
        <f t="shared" si="2"/>
        <v>0</v>
      </c>
      <c r="G14" s="126">
        <f>SUM(G15:G16)</f>
        <v>0</v>
      </c>
      <c r="H14" s="126">
        <f>SUM(H15:H16)</f>
        <v>0</v>
      </c>
      <c r="I14" s="126">
        <f>SUM(I15:I16)</f>
        <v>0</v>
      </c>
      <c r="J14" s="126">
        <f t="shared" si="2"/>
        <v>0</v>
      </c>
      <c r="K14" s="138"/>
    </row>
    <row r="15" spans="1:12" ht="15" x14ac:dyDescent="0.2">
      <c r="A15" s="57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38"/>
    </row>
    <row r="16" spans="1:12" ht="15" x14ac:dyDescent="0.2">
      <c r="A16" s="57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38"/>
    </row>
    <row r="17" spans="1:11" ht="15" x14ac:dyDescent="0.2">
      <c r="A17" s="57" t="s">
        <v>124</v>
      </c>
      <c r="B17" s="126">
        <f>SUM(B18:B19,B22,B23)</f>
        <v>0</v>
      </c>
      <c r="C17" s="126">
        <f>SUM(C18:C19,C22,C23)</f>
        <v>0</v>
      </c>
      <c r="D17" s="126">
        <f t="shared" ref="D17:J17" si="3">SUM(D18:D19,D22,D23)</f>
        <v>0</v>
      </c>
      <c r="E17" s="126">
        <f>SUM(E18:E19,E22,E23)</f>
        <v>0</v>
      </c>
      <c r="F17" s="126">
        <f t="shared" si="3"/>
        <v>0</v>
      </c>
      <c r="G17" s="126">
        <f>SUM(G18:G19,G22,G23)</f>
        <v>0</v>
      </c>
      <c r="H17" s="126">
        <f>SUM(H18:H19,H22,H23)</f>
        <v>0</v>
      </c>
      <c r="I17" s="126">
        <f>SUM(I18:I19,I22,I23)</f>
        <v>0</v>
      </c>
      <c r="J17" s="126">
        <f t="shared" si="3"/>
        <v>0</v>
      </c>
      <c r="K17" s="138"/>
    </row>
    <row r="18" spans="1:11" ht="15" x14ac:dyDescent="0.2">
      <c r="A18" s="57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38"/>
    </row>
    <row r="19" spans="1:11" ht="15" x14ac:dyDescent="0.2">
      <c r="A19" s="57" t="s">
        <v>126</v>
      </c>
      <c r="B19" s="126">
        <f>SUM(B20:B21)</f>
        <v>0</v>
      </c>
      <c r="C19" s="126">
        <f>SUM(C20:C21)</f>
        <v>0</v>
      </c>
      <c r="D19" s="126">
        <f t="shared" ref="D19:J19" si="4">SUM(D20:D21)</f>
        <v>0</v>
      </c>
      <c r="E19" s="126">
        <f>SUM(E20:E21)</f>
        <v>0</v>
      </c>
      <c r="F19" s="126">
        <f t="shared" si="4"/>
        <v>0</v>
      </c>
      <c r="G19" s="126">
        <f>SUM(G20:G21)</f>
        <v>0</v>
      </c>
      <c r="H19" s="126">
        <f>SUM(H20:H21)</f>
        <v>0</v>
      </c>
      <c r="I19" s="126">
        <f>SUM(I20:I21)</f>
        <v>0</v>
      </c>
      <c r="J19" s="126">
        <f t="shared" si="4"/>
        <v>0</v>
      </c>
      <c r="K19" s="138"/>
    </row>
    <row r="20" spans="1:11" ht="15" x14ac:dyDescent="0.2">
      <c r="A20" s="57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38"/>
    </row>
    <row r="21" spans="1:11" ht="15" x14ac:dyDescent="0.2">
      <c r="A21" s="57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38"/>
    </row>
    <row r="22" spans="1:11" ht="15" x14ac:dyDescent="0.2">
      <c r="A22" s="57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38"/>
    </row>
    <row r="23" spans="1:11" ht="15" x14ac:dyDescent="0.2">
      <c r="A23" s="57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38"/>
    </row>
    <row r="24" spans="1:11" ht="15" x14ac:dyDescent="0.2">
      <c r="A24" s="56" t="s">
        <v>131</v>
      </c>
      <c r="B24" s="77">
        <f>SUM(B25:B31)</f>
        <v>0</v>
      </c>
      <c r="C24" s="77">
        <f t="shared" ref="C24:J24" si="5">SUM(C25:C31)</f>
        <v>0</v>
      </c>
      <c r="D24" s="77">
        <f t="shared" si="5"/>
        <v>0</v>
      </c>
      <c r="E24" s="77">
        <f t="shared" si="5"/>
        <v>0</v>
      </c>
      <c r="F24" s="77">
        <f t="shared" si="5"/>
        <v>0</v>
      </c>
      <c r="G24" s="77">
        <f t="shared" si="5"/>
        <v>0</v>
      </c>
      <c r="H24" s="77">
        <f t="shared" si="5"/>
        <v>0</v>
      </c>
      <c r="I24" s="77">
        <f t="shared" si="5"/>
        <v>0</v>
      </c>
      <c r="J24" s="77">
        <f t="shared" si="5"/>
        <v>0</v>
      </c>
      <c r="K24" s="138"/>
    </row>
    <row r="25" spans="1:11" ht="15" x14ac:dyDescent="0.2">
      <c r="A25" s="57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38"/>
    </row>
    <row r="26" spans="1:11" ht="15" x14ac:dyDescent="0.2">
      <c r="A26" s="57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38"/>
    </row>
    <row r="27" spans="1:11" ht="15" x14ac:dyDescent="0.2">
      <c r="A27" s="57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38"/>
    </row>
    <row r="28" spans="1:11" ht="15" x14ac:dyDescent="0.2">
      <c r="A28" s="57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38"/>
    </row>
    <row r="29" spans="1:11" ht="15" x14ac:dyDescent="0.2">
      <c r="A29" s="57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38"/>
    </row>
    <row r="30" spans="1:11" ht="15" x14ac:dyDescent="0.2">
      <c r="A30" s="57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38"/>
    </row>
    <row r="31" spans="1:11" ht="15" x14ac:dyDescent="0.2">
      <c r="A31" s="57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38"/>
    </row>
    <row r="32" spans="1:11" ht="15" x14ac:dyDescent="0.2">
      <c r="A32" s="56" t="s">
        <v>132</v>
      </c>
      <c r="B32" s="77">
        <f>SUM(B33:B35)</f>
        <v>0</v>
      </c>
      <c r="C32" s="77">
        <f>SUM(C33:C35)</f>
        <v>0</v>
      </c>
      <c r="D32" s="77">
        <f t="shared" ref="D32:J32" si="6">SUM(D33:D35)</f>
        <v>0</v>
      </c>
      <c r="E32" s="77">
        <f>SUM(E33:E35)</f>
        <v>0</v>
      </c>
      <c r="F32" s="77">
        <f t="shared" si="6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6"/>
        <v>0</v>
      </c>
      <c r="K32" s="138"/>
    </row>
    <row r="33" spans="1:11" ht="15" x14ac:dyDescent="0.2">
      <c r="A33" s="57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38"/>
    </row>
    <row r="34" spans="1:11" ht="15" x14ac:dyDescent="0.2">
      <c r="A34" s="57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38"/>
    </row>
    <row r="35" spans="1:11" ht="15" x14ac:dyDescent="0.2">
      <c r="A35" s="57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38"/>
    </row>
    <row r="36" spans="1:11" ht="15" x14ac:dyDescent="0.2">
      <c r="A36" s="56" t="s">
        <v>133</v>
      </c>
      <c r="B36" s="77">
        <f t="shared" ref="B36:J36" si="7">SUM(B37:B39,B42)</f>
        <v>0</v>
      </c>
      <c r="C36" s="77">
        <f t="shared" si="7"/>
        <v>0</v>
      </c>
      <c r="D36" s="77">
        <f t="shared" si="7"/>
        <v>0</v>
      </c>
      <c r="E36" s="77">
        <f t="shared" si="7"/>
        <v>0</v>
      </c>
      <c r="F36" s="77">
        <f t="shared" si="7"/>
        <v>0</v>
      </c>
      <c r="G36" s="77">
        <f t="shared" si="7"/>
        <v>0</v>
      </c>
      <c r="H36" s="77">
        <f t="shared" si="7"/>
        <v>0</v>
      </c>
      <c r="I36" s="77">
        <f t="shared" si="7"/>
        <v>0</v>
      </c>
      <c r="J36" s="77">
        <f t="shared" si="7"/>
        <v>0</v>
      </c>
      <c r="K36" s="138"/>
    </row>
    <row r="37" spans="1:11" ht="15" x14ac:dyDescent="0.2">
      <c r="A37" s="57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38"/>
    </row>
    <row r="38" spans="1:11" ht="15" x14ac:dyDescent="0.2">
      <c r="A38" s="57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38"/>
    </row>
    <row r="39" spans="1:11" ht="15" x14ac:dyDescent="0.2">
      <c r="A39" s="57" t="s">
        <v>136</v>
      </c>
      <c r="B39" s="126">
        <f t="shared" ref="B39:J39" si="8">SUM(B40:B41)</f>
        <v>0</v>
      </c>
      <c r="C39" s="126">
        <f t="shared" si="8"/>
        <v>0</v>
      </c>
      <c r="D39" s="126">
        <f t="shared" si="8"/>
        <v>0</v>
      </c>
      <c r="E39" s="126">
        <f t="shared" si="8"/>
        <v>0</v>
      </c>
      <c r="F39" s="126">
        <f t="shared" si="8"/>
        <v>0</v>
      </c>
      <c r="G39" s="126">
        <f t="shared" si="8"/>
        <v>0</v>
      </c>
      <c r="H39" s="126">
        <f t="shared" si="8"/>
        <v>0</v>
      </c>
      <c r="I39" s="126">
        <f t="shared" si="8"/>
        <v>0</v>
      </c>
      <c r="J39" s="126">
        <f t="shared" si="8"/>
        <v>0</v>
      </c>
      <c r="K39" s="138"/>
    </row>
    <row r="40" spans="1:11" ht="30" x14ac:dyDescent="0.2">
      <c r="A40" s="57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38"/>
    </row>
    <row r="41" spans="1:11" ht="15" x14ac:dyDescent="0.2">
      <c r="A41" s="57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38"/>
    </row>
    <row r="42" spans="1:11" ht="15" x14ac:dyDescent="0.2">
      <c r="A42" s="57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38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6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5"/>
      <c r="C48" s="65"/>
      <c r="F48" s="65"/>
      <c r="G48" s="68"/>
      <c r="H48" s="65"/>
      <c r="I48"/>
      <c r="J48"/>
    </row>
    <row r="49" spans="1:10" s="2" customFormat="1" ht="15" x14ac:dyDescent="0.3">
      <c r="B49" s="64" t="s">
        <v>263</v>
      </c>
      <c r="F49" s="12" t="s">
        <v>268</v>
      </c>
      <c r="G49" s="67"/>
      <c r="I49"/>
      <c r="J49"/>
    </row>
    <row r="50" spans="1:10" s="2" customFormat="1" ht="15" x14ac:dyDescent="0.3">
      <c r="B50" s="61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15" sqref="I15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492</v>
      </c>
      <c r="B1" s="186"/>
      <c r="C1" s="187"/>
      <c r="D1" s="187"/>
      <c r="E1" s="187"/>
      <c r="F1" s="187"/>
      <c r="G1" s="187"/>
      <c r="H1" s="187"/>
      <c r="I1" s="341" t="s">
        <v>109</v>
      </c>
    </row>
    <row r="2" spans="1:9" ht="15" x14ac:dyDescent="0.3">
      <c r="A2" s="141" t="s">
        <v>140</v>
      </c>
      <c r="B2" s="141"/>
      <c r="C2" s="187"/>
      <c r="D2" s="187"/>
      <c r="E2" s="187"/>
      <c r="F2" s="187"/>
      <c r="G2" s="187"/>
      <c r="H2" s="187"/>
      <c r="I2" s="338" t="str">
        <f>'ფორმა N1'!L2</f>
        <v>1.01.20-31.12.20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4"/>
    </row>
    <row r="4" spans="1:9" ht="15" x14ac:dyDescent="0.3">
      <c r="A4" s="109" t="s">
        <v>269</v>
      </c>
      <c r="B4" s="109"/>
      <c r="C4" s="109"/>
      <c r="D4" s="109"/>
      <c r="E4" s="349"/>
      <c r="F4" s="188"/>
      <c r="G4" s="187"/>
      <c r="H4" s="187"/>
      <c r="I4" s="188"/>
    </row>
    <row r="5" spans="1:9" s="354" customFormat="1" ht="15" x14ac:dyDescent="0.3">
      <c r="A5" s="350">
        <f>'ფორმა N1'!A5</f>
        <v>0</v>
      </c>
      <c r="B5" s="350"/>
      <c r="C5" s="351"/>
      <c r="D5" s="351"/>
      <c r="E5" s="351"/>
      <c r="F5" s="352"/>
      <c r="G5" s="353"/>
      <c r="H5" s="353"/>
      <c r="I5" s="352"/>
    </row>
    <row r="6" spans="1:9" ht="13.5" x14ac:dyDescent="0.2">
      <c r="A6" s="135"/>
      <c r="B6" s="135"/>
      <c r="C6" s="355"/>
      <c r="D6" s="355"/>
      <c r="E6" s="355"/>
      <c r="F6" s="187"/>
      <c r="G6" s="187"/>
      <c r="H6" s="187"/>
      <c r="I6" s="187"/>
    </row>
    <row r="7" spans="1:9" ht="60" x14ac:dyDescent="0.2">
      <c r="A7" s="356" t="s">
        <v>64</v>
      </c>
      <c r="B7" s="356" t="s">
        <v>483</v>
      </c>
      <c r="C7" s="357" t="s">
        <v>484</v>
      </c>
      <c r="D7" s="357" t="s">
        <v>485</v>
      </c>
      <c r="E7" s="357" t="s">
        <v>486</v>
      </c>
      <c r="F7" s="357" t="s">
        <v>365</v>
      </c>
      <c r="G7" s="357" t="s">
        <v>487</v>
      </c>
      <c r="H7" s="357" t="s">
        <v>488</v>
      </c>
      <c r="I7" s="357" t="s">
        <v>489</v>
      </c>
    </row>
    <row r="8" spans="1:9" ht="15" x14ac:dyDescent="0.2">
      <c r="A8" s="356">
        <v>1</v>
      </c>
      <c r="B8" s="356">
        <v>2</v>
      </c>
      <c r="C8" s="356">
        <v>3</v>
      </c>
      <c r="D8" s="357">
        <v>4</v>
      </c>
      <c r="E8" s="356">
        <v>5</v>
      </c>
      <c r="F8" s="357">
        <v>6</v>
      </c>
      <c r="G8" s="356">
        <v>7</v>
      </c>
      <c r="H8" s="357">
        <v>8</v>
      </c>
      <c r="I8" s="357">
        <v>9</v>
      </c>
    </row>
    <row r="9" spans="1:9" ht="30" x14ac:dyDescent="0.2">
      <c r="A9" s="358">
        <v>1</v>
      </c>
      <c r="B9" s="358" t="s">
        <v>745</v>
      </c>
      <c r="C9" s="359" t="s">
        <v>746</v>
      </c>
      <c r="D9" s="359"/>
      <c r="E9" s="454" t="s">
        <v>747</v>
      </c>
      <c r="F9" s="359">
        <v>140</v>
      </c>
      <c r="G9" s="359">
        <v>200</v>
      </c>
      <c r="H9" s="359">
        <v>205206098</v>
      </c>
      <c r="I9" s="359" t="s">
        <v>748</v>
      </c>
    </row>
    <row r="10" spans="1:9" ht="45" x14ac:dyDescent="0.2">
      <c r="A10" s="358">
        <v>2</v>
      </c>
      <c r="B10" s="455" t="s">
        <v>745</v>
      </c>
      <c r="C10" s="456" t="s">
        <v>749</v>
      </c>
      <c r="D10" s="456"/>
      <c r="E10" s="456" t="s">
        <v>750</v>
      </c>
      <c r="F10" s="457">
        <v>60</v>
      </c>
      <c r="G10" s="456">
        <v>1936.46</v>
      </c>
      <c r="H10" s="456">
        <v>201950068</v>
      </c>
      <c r="I10" s="456" t="s">
        <v>751</v>
      </c>
    </row>
    <row r="11" spans="1:9" ht="30" x14ac:dyDescent="0.2">
      <c r="A11" s="358">
        <v>3</v>
      </c>
      <c r="B11" s="458" t="s">
        <v>745</v>
      </c>
      <c r="C11" s="457" t="s">
        <v>752</v>
      </c>
      <c r="D11" s="457"/>
      <c r="E11" s="457" t="s">
        <v>753</v>
      </c>
      <c r="F11" s="457">
        <v>120</v>
      </c>
      <c r="G11" s="457">
        <v>375</v>
      </c>
      <c r="H11" s="457">
        <v>28001100295</v>
      </c>
      <c r="I11" s="456" t="s">
        <v>754</v>
      </c>
    </row>
    <row r="12" spans="1:9" ht="15" x14ac:dyDescent="0.2">
      <c r="A12" s="358">
        <v>4</v>
      </c>
      <c r="B12" s="358" t="s">
        <v>745</v>
      </c>
      <c r="C12" s="459" t="s">
        <v>755</v>
      </c>
      <c r="D12" s="359"/>
      <c r="E12" s="454" t="s">
        <v>756</v>
      </c>
      <c r="F12" s="454">
        <v>110</v>
      </c>
      <c r="G12" s="359">
        <v>1625</v>
      </c>
      <c r="H12" s="359">
        <v>35001125879</v>
      </c>
      <c r="I12" s="359" t="s">
        <v>757</v>
      </c>
    </row>
    <row r="13" spans="1:9" ht="15" x14ac:dyDescent="0.2">
      <c r="A13" s="358">
        <v>5</v>
      </c>
      <c r="B13" s="358" t="s">
        <v>745</v>
      </c>
      <c r="C13" s="459" t="s">
        <v>758</v>
      </c>
      <c r="D13" s="359"/>
      <c r="E13" s="454" t="s">
        <v>759</v>
      </c>
      <c r="F13" s="459">
        <v>12</v>
      </c>
      <c r="G13" s="359">
        <v>2401.2800000000002</v>
      </c>
      <c r="H13" s="433">
        <v>204873388</v>
      </c>
      <c r="I13" s="359" t="s">
        <v>679</v>
      </c>
    </row>
    <row r="14" spans="1:9" ht="15" x14ac:dyDescent="0.2">
      <c r="A14" s="358">
        <v>6</v>
      </c>
      <c r="B14" s="358" t="s">
        <v>745</v>
      </c>
      <c r="C14" s="359" t="s">
        <v>760</v>
      </c>
      <c r="D14" s="359"/>
      <c r="E14" s="359" t="s">
        <v>761</v>
      </c>
      <c r="F14" s="359">
        <v>100</v>
      </c>
      <c r="G14" s="359">
        <v>1000</v>
      </c>
      <c r="H14" s="460">
        <v>60002010015</v>
      </c>
      <c r="I14" s="359" t="s">
        <v>762</v>
      </c>
    </row>
    <row r="15" spans="1:9" ht="30" x14ac:dyDescent="0.2">
      <c r="A15" s="358">
        <v>7</v>
      </c>
      <c r="B15" s="358" t="s">
        <v>745</v>
      </c>
      <c r="C15" s="359" t="s">
        <v>763</v>
      </c>
      <c r="D15" s="359"/>
      <c r="E15" s="359" t="s">
        <v>764</v>
      </c>
      <c r="F15" s="359">
        <v>37</v>
      </c>
      <c r="G15" s="359">
        <v>1789.13</v>
      </c>
      <c r="H15" s="359">
        <v>1025001721</v>
      </c>
      <c r="I15" s="359" t="s">
        <v>765</v>
      </c>
    </row>
    <row r="16" spans="1:9" ht="15" x14ac:dyDescent="0.2">
      <c r="A16" s="358">
        <v>8</v>
      </c>
      <c r="B16" s="358"/>
      <c r="C16" s="359"/>
      <c r="D16" s="359"/>
      <c r="E16" s="359"/>
      <c r="F16" s="359"/>
      <c r="G16" s="359"/>
      <c r="H16" s="359"/>
      <c r="I16" s="359"/>
    </row>
    <row r="17" spans="1:9" ht="15" x14ac:dyDescent="0.2">
      <c r="A17" s="358">
        <v>9</v>
      </c>
      <c r="B17" s="358"/>
      <c r="C17" s="359"/>
      <c r="D17" s="359"/>
      <c r="E17" s="359"/>
      <c r="F17" s="359"/>
      <c r="G17" s="359"/>
      <c r="H17" s="359"/>
      <c r="I17" s="359"/>
    </row>
    <row r="18" spans="1:9" ht="15" x14ac:dyDescent="0.2">
      <c r="A18" s="358">
        <v>10</v>
      </c>
      <c r="B18" s="358"/>
      <c r="C18" s="359"/>
      <c r="D18" s="359"/>
      <c r="E18" s="359"/>
      <c r="F18" s="359"/>
      <c r="G18" s="359"/>
      <c r="H18" s="359"/>
      <c r="I18" s="359"/>
    </row>
    <row r="19" spans="1:9" ht="15" x14ac:dyDescent="0.2">
      <c r="A19" s="358">
        <v>11</v>
      </c>
      <c r="B19" s="358"/>
      <c r="C19" s="359"/>
      <c r="D19" s="359"/>
      <c r="E19" s="359"/>
      <c r="F19" s="359"/>
      <c r="G19" s="359"/>
      <c r="H19" s="359"/>
      <c r="I19" s="359"/>
    </row>
    <row r="20" spans="1:9" ht="15" x14ac:dyDescent="0.2">
      <c r="A20" s="358">
        <v>12</v>
      </c>
      <c r="B20" s="358"/>
      <c r="C20" s="359"/>
      <c r="D20" s="359"/>
      <c r="E20" s="359"/>
      <c r="F20" s="359"/>
      <c r="G20" s="359"/>
      <c r="H20" s="359"/>
      <c r="I20" s="359"/>
    </row>
    <row r="21" spans="1:9" ht="15" x14ac:dyDescent="0.2">
      <c r="A21" s="358">
        <v>13</v>
      </c>
      <c r="B21" s="358"/>
      <c r="C21" s="359"/>
      <c r="D21" s="359"/>
      <c r="E21" s="359"/>
      <c r="F21" s="359"/>
      <c r="G21" s="359"/>
      <c r="H21" s="359"/>
      <c r="I21" s="359"/>
    </row>
    <row r="22" spans="1:9" ht="15" x14ac:dyDescent="0.2">
      <c r="A22" s="358">
        <v>14</v>
      </c>
      <c r="B22" s="358"/>
      <c r="C22" s="359"/>
      <c r="D22" s="359"/>
      <c r="E22" s="359"/>
      <c r="F22" s="359"/>
      <c r="G22" s="359"/>
      <c r="H22" s="359"/>
      <c r="I22" s="359"/>
    </row>
    <row r="23" spans="1:9" ht="15" x14ac:dyDescent="0.2">
      <c r="A23" s="358">
        <v>15</v>
      </c>
      <c r="B23" s="358"/>
      <c r="C23" s="359"/>
      <c r="D23" s="359"/>
      <c r="E23" s="359"/>
      <c r="F23" s="359"/>
      <c r="G23" s="359"/>
      <c r="H23" s="359"/>
      <c r="I23" s="359"/>
    </row>
    <row r="24" spans="1:9" ht="15" x14ac:dyDescent="0.2">
      <c r="A24" s="358">
        <v>16</v>
      </c>
      <c r="B24" s="358"/>
      <c r="C24" s="359"/>
      <c r="D24" s="359"/>
      <c r="E24" s="359"/>
      <c r="F24" s="359"/>
      <c r="G24" s="359"/>
      <c r="H24" s="359"/>
      <c r="I24" s="359"/>
    </row>
    <row r="25" spans="1:9" ht="15" x14ac:dyDescent="0.2">
      <c r="A25" s="358">
        <v>17</v>
      </c>
      <c r="B25" s="358"/>
      <c r="C25" s="359"/>
      <c r="D25" s="359"/>
      <c r="E25" s="359"/>
      <c r="F25" s="359"/>
      <c r="G25" s="359"/>
      <c r="H25" s="359"/>
      <c r="I25" s="359"/>
    </row>
    <row r="26" spans="1:9" ht="15" x14ac:dyDescent="0.2">
      <c r="A26" s="358">
        <v>18</v>
      </c>
      <c r="B26" s="358"/>
      <c r="C26" s="359"/>
      <c r="D26" s="359"/>
      <c r="E26" s="359"/>
      <c r="F26" s="359"/>
      <c r="G26" s="359"/>
      <c r="H26" s="359"/>
      <c r="I26" s="359"/>
    </row>
    <row r="27" spans="1:9" ht="15" x14ac:dyDescent="0.2">
      <c r="A27" s="358" t="s">
        <v>273</v>
      </c>
      <c r="B27" s="358"/>
      <c r="C27" s="359"/>
      <c r="D27" s="359"/>
      <c r="E27" s="359"/>
      <c r="F27" s="359"/>
      <c r="G27" s="359"/>
      <c r="H27" s="359"/>
      <c r="I27" s="359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60"/>
      <c r="B30" s="360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61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02"/>
      <c r="E32" s="502"/>
      <c r="G32" s="192"/>
      <c r="H32" s="362"/>
    </row>
    <row r="33" spans="3:8" ht="15" x14ac:dyDescent="0.3">
      <c r="C33" s="21"/>
      <c r="D33" s="503" t="s">
        <v>263</v>
      </c>
      <c r="E33" s="503"/>
      <c r="G33" s="504" t="s">
        <v>490</v>
      </c>
      <c r="H33" s="504"/>
    </row>
    <row r="34" spans="3:8" ht="15" x14ac:dyDescent="0.3">
      <c r="C34" s="21"/>
      <c r="D34" s="21"/>
      <c r="E34" s="21"/>
      <c r="G34" s="505"/>
      <c r="H34" s="505"/>
    </row>
    <row r="35" spans="3:8" ht="15" x14ac:dyDescent="0.3">
      <c r="C35" s="21"/>
      <c r="D35" s="506" t="s">
        <v>139</v>
      </c>
      <c r="E35" s="506"/>
      <c r="G35" s="505"/>
      <c r="H35" s="50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54" customWidth="1"/>
    <col min="2" max="2" width="14.85546875" style="354" customWidth="1"/>
    <col min="3" max="3" width="21.140625" style="354" customWidth="1"/>
    <col min="4" max="5" width="12.7109375" style="354" customWidth="1"/>
    <col min="6" max="6" width="13.42578125" style="354" bestFit="1" customWidth="1"/>
    <col min="7" max="7" width="15.28515625" style="354" customWidth="1"/>
    <col min="8" max="8" width="23.85546875" style="354" customWidth="1"/>
    <col min="9" max="9" width="12.140625" style="354" bestFit="1" customWidth="1"/>
    <col min="10" max="10" width="19" style="354" customWidth="1"/>
    <col min="11" max="11" width="17.7109375" style="354" customWidth="1"/>
    <col min="12" max="16384" width="9.140625" style="354"/>
  </cols>
  <sheetData>
    <row r="1" spans="1:12" s="193" customFormat="1" ht="15" x14ac:dyDescent="0.2">
      <c r="A1" s="186" t="s">
        <v>300</v>
      </c>
      <c r="B1" s="186"/>
      <c r="C1" s="186"/>
      <c r="D1" s="187"/>
      <c r="E1" s="187"/>
      <c r="F1" s="187"/>
      <c r="G1" s="187"/>
      <c r="H1" s="187"/>
      <c r="I1" s="187"/>
      <c r="J1" s="187"/>
      <c r="K1" s="341" t="s">
        <v>109</v>
      </c>
    </row>
    <row r="2" spans="1:12" s="193" customFormat="1" ht="15" x14ac:dyDescent="0.3">
      <c r="A2" s="141" t="s">
        <v>140</v>
      </c>
      <c r="B2" s="141"/>
      <c r="C2" s="141"/>
      <c r="D2" s="187"/>
      <c r="E2" s="187"/>
      <c r="F2" s="187"/>
      <c r="G2" s="187"/>
      <c r="H2" s="187"/>
      <c r="I2" s="187"/>
      <c r="J2" s="187"/>
      <c r="K2" s="338" t="str">
        <f>'ფორმა N1'!L2</f>
        <v>1.01.20-31.12.20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4"/>
      <c r="L3" s="354"/>
    </row>
    <row r="4" spans="1:12" s="193" customFormat="1" ht="15" x14ac:dyDescent="0.3">
      <c r="A4" s="109" t="s">
        <v>269</v>
      </c>
      <c r="B4" s="109"/>
      <c r="C4" s="109"/>
      <c r="D4" s="109"/>
      <c r="E4" s="109"/>
      <c r="F4" s="349"/>
      <c r="G4" s="188"/>
      <c r="H4" s="187"/>
      <c r="I4" s="187"/>
      <c r="J4" s="187"/>
      <c r="K4" s="187"/>
    </row>
    <row r="5" spans="1:12" ht="15" x14ac:dyDescent="0.3">
      <c r="A5" s="350">
        <f>'ფორმა N1'!A5</f>
        <v>0</v>
      </c>
      <c r="B5" s="350"/>
      <c r="C5" s="350"/>
      <c r="D5" s="351"/>
      <c r="E5" s="351"/>
      <c r="F5" s="351"/>
      <c r="G5" s="352"/>
      <c r="H5" s="353"/>
      <c r="I5" s="353"/>
      <c r="J5" s="353"/>
      <c r="K5" s="352"/>
    </row>
    <row r="6" spans="1:12" s="193" customFormat="1" ht="13.5" x14ac:dyDescent="0.2">
      <c r="A6" s="135"/>
      <c r="B6" s="135"/>
      <c r="C6" s="135"/>
      <c r="D6" s="355"/>
      <c r="E6" s="355"/>
      <c r="F6" s="355"/>
      <c r="G6" s="187"/>
      <c r="H6" s="187"/>
      <c r="I6" s="187"/>
      <c r="J6" s="187"/>
      <c r="K6" s="187"/>
    </row>
    <row r="7" spans="1:12" s="193" customFormat="1" ht="60" x14ac:dyDescent="0.2">
      <c r="A7" s="356" t="s">
        <v>64</v>
      </c>
      <c r="B7" s="356" t="s">
        <v>483</v>
      </c>
      <c r="C7" s="356" t="s">
        <v>243</v>
      </c>
      <c r="D7" s="357" t="s">
        <v>240</v>
      </c>
      <c r="E7" s="357" t="s">
        <v>241</v>
      </c>
      <c r="F7" s="357" t="s">
        <v>340</v>
      </c>
      <c r="G7" s="357" t="s">
        <v>242</v>
      </c>
      <c r="H7" s="357" t="s">
        <v>491</v>
      </c>
      <c r="I7" s="357" t="s">
        <v>239</v>
      </c>
      <c r="J7" s="357" t="s">
        <v>488</v>
      </c>
      <c r="K7" s="357" t="s">
        <v>489</v>
      </c>
    </row>
    <row r="8" spans="1:12" s="193" customFormat="1" ht="15" x14ac:dyDescent="0.2">
      <c r="A8" s="356">
        <v>1</v>
      </c>
      <c r="B8" s="356">
        <v>2</v>
      </c>
      <c r="C8" s="356">
        <v>3</v>
      </c>
      <c r="D8" s="357">
        <v>4</v>
      </c>
      <c r="E8" s="356">
        <v>5</v>
      </c>
      <c r="F8" s="357">
        <v>6</v>
      </c>
      <c r="G8" s="356">
        <v>7</v>
      </c>
      <c r="H8" s="357">
        <v>8</v>
      </c>
      <c r="I8" s="356">
        <v>9</v>
      </c>
      <c r="J8" s="356">
        <v>10</v>
      </c>
      <c r="K8" s="357">
        <v>11</v>
      </c>
    </row>
    <row r="9" spans="1:12" s="193" customFormat="1" ht="15" x14ac:dyDescent="0.2">
      <c r="A9" s="358">
        <v>1</v>
      </c>
      <c r="B9" s="358"/>
      <c r="C9" s="358"/>
      <c r="D9" s="359"/>
      <c r="E9" s="359"/>
      <c r="F9" s="359"/>
      <c r="G9" s="359"/>
      <c r="H9" s="359"/>
      <c r="I9" s="359"/>
      <c r="J9" s="359"/>
      <c r="K9" s="359"/>
    </row>
    <row r="10" spans="1:12" s="193" customFormat="1" ht="15" x14ac:dyDescent="0.2">
      <c r="A10" s="358">
        <v>2</v>
      </c>
      <c r="B10" s="358"/>
      <c r="C10" s="358"/>
      <c r="D10" s="359"/>
      <c r="E10" s="359"/>
      <c r="F10" s="359"/>
      <c r="G10" s="359"/>
      <c r="H10" s="359"/>
      <c r="I10" s="359"/>
      <c r="J10" s="359"/>
      <c r="K10" s="359"/>
    </row>
    <row r="11" spans="1:12" s="193" customFormat="1" ht="15" x14ac:dyDescent="0.2">
      <c r="A11" s="358">
        <v>3</v>
      </c>
      <c r="B11" s="358"/>
      <c r="C11" s="358"/>
      <c r="D11" s="359"/>
      <c r="E11" s="359"/>
      <c r="F11" s="359"/>
      <c r="G11" s="359"/>
      <c r="H11" s="359"/>
      <c r="I11" s="359"/>
      <c r="J11" s="359"/>
      <c r="K11" s="359"/>
    </row>
    <row r="12" spans="1:12" s="193" customFormat="1" ht="15" x14ac:dyDescent="0.2">
      <c r="A12" s="358">
        <v>4</v>
      </c>
      <c r="B12" s="358"/>
      <c r="C12" s="358"/>
      <c r="D12" s="359"/>
      <c r="E12" s="359"/>
      <c r="F12" s="359"/>
      <c r="G12" s="359"/>
      <c r="H12" s="359"/>
      <c r="I12" s="359"/>
      <c r="J12" s="359"/>
      <c r="K12" s="359"/>
    </row>
    <row r="13" spans="1:12" s="193" customFormat="1" ht="15" x14ac:dyDescent="0.2">
      <c r="A13" s="358">
        <v>5</v>
      </c>
      <c r="B13" s="358"/>
      <c r="C13" s="358"/>
      <c r="D13" s="359"/>
      <c r="E13" s="359"/>
      <c r="F13" s="359"/>
      <c r="G13" s="359"/>
      <c r="H13" s="359"/>
      <c r="I13" s="359"/>
      <c r="J13" s="359"/>
      <c r="K13" s="359"/>
    </row>
    <row r="14" spans="1:12" s="193" customFormat="1" ht="15" x14ac:dyDescent="0.2">
      <c r="A14" s="358">
        <v>6</v>
      </c>
      <c r="B14" s="358"/>
      <c r="C14" s="358"/>
      <c r="D14" s="359"/>
      <c r="E14" s="359"/>
      <c r="F14" s="359"/>
      <c r="G14" s="359"/>
      <c r="H14" s="359"/>
      <c r="I14" s="359"/>
      <c r="J14" s="359"/>
      <c r="K14" s="359"/>
    </row>
    <row r="15" spans="1:12" s="193" customFormat="1" ht="15" x14ac:dyDescent="0.2">
      <c r="A15" s="358">
        <v>7</v>
      </c>
      <c r="B15" s="358"/>
      <c r="C15" s="358"/>
      <c r="D15" s="359"/>
      <c r="E15" s="359"/>
      <c r="F15" s="359"/>
      <c r="G15" s="359"/>
      <c r="H15" s="359"/>
      <c r="I15" s="359"/>
      <c r="J15" s="359"/>
      <c r="K15" s="359"/>
    </row>
    <row r="16" spans="1:12" s="193" customFormat="1" ht="15" x14ac:dyDescent="0.2">
      <c r="A16" s="358">
        <v>8</v>
      </c>
      <c r="B16" s="358"/>
      <c r="C16" s="358"/>
      <c r="D16" s="359"/>
      <c r="E16" s="359"/>
      <c r="F16" s="359"/>
      <c r="G16" s="359"/>
      <c r="H16" s="359"/>
      <c r="I16" s="359"/>
      <c r="J16" s="359"/>
      <c r="K16" s="359"/>
    </row>
    <row r="17" spans="1:11" s="193" customFormat="1" ht="15" x14ac:dyDescent="0.2">
      <c r="A17" s="358">
        <v>9</v>
      </c>
      <c r="B17" s="358"/>
      <c r="C17" s="358"/>
      <c r="D17" s="359"/>
      <c r="E17" s="359"/>
      <c r="F17" s="359"/>
      <c r="G17" s="359"/>
      <c r="H17" s="359"/>
      <c r="I17" s="359"/>
      <c r="J17" s="359"/>
      <c r="K17" s="359"/>
    </row>
    <row r="18" spans="1:11" s="193" customFormat="1" ht="15" x14ac:dyDescent="0.2">
      <c r="A18" s="358">
        <v>10</v>
      </c>
      <c r="B18" s="358"/>
      <c r="C18" s="358"/>
      <c r="D18" s="359"/>
      <c r="E18" s="359"/>
      <c r="F18" s="359"/>
      <c r="G18" s="359"/>
      <c r="H18" s="359"/>
      <c r="I18" s="359"/>
      <c r="J18" s="359"/>
      <c r="K18" s="359"/>
    </row>
    <row r="19" spans="1:11" s="193" customFormat="1" ht="15" x14ac:dyDescent="0.2">
      <c r="A19" s="358">
        <v>11</v>
      </c>
      <c r="B19" s="358"/>
      <c r="C19" s="358"/>
      <c r="D19" s="359"/>
      <c r="E19" s="359"/>
      <c r="F19" s="359"/>
      <c r="G19" s="359"/>
      <c r="H19" s="359"/>
      <c r="I19" s="359"/>
      <c r="J19" s="359"/>
      <c r="K19" s="359"/>
    </row>
    <row r="20" spans="1:11" s="193" customFormat="1" ht="15" x14ac:dyDescent="0.2">
      <c r="A20" s="358">
        <v>12</v>
      </c>
      <c r="B20" s="358"/>
      <c r="C20" s="358"/>
      <c r="D20" s="359"/>
      <c r="E20" s="359"/>
      <c r="F20" s="359"/>
      <c r="G20" s="359"/>
      <c r="H20" s="359"/>
      <c r="I20" s="359"/>
      <c r="J20" s="359"/>
      <c r="K20" s="359"/>
    </row>
    <row r="21" spans="1:11" s="193" customFormat="1" ht="15" x14ac:dyDescent="0.2">
      <c r="A21" s="358">
        <v>13</v>
      </c>
      <c r="B21" s="358"/>
      <c r="C21" s="358"/>
      <c r="D21" s="359"/>
      <c r="E21" s="359"/>
      <c r="F21" s="359"/>
      <c r="G21" s="359"/>
      <c r="H21" s="359"/>
      <c r="I21" s="359"/>
      <c r="J21" s="359"/>
      <c r="K21" s="359"/>
    </row>
    <row r="22" spans="1:11" s="193" customFormat="1" ht="15" x14ac:dyDescent="0.2">
      <c r="A22" s="358">
        <v>14</v>
      </c>
      <c r="B22" s="358"/>
      <c r="C22" s="358"/>
      <c r="D22" s="359"/>
      <c r="E22" s="359"/>
      <c r="F22" s="359"/>
      <c r="G22" s="359"/>
      <c r="H22" s="359"/>
      <c r="I22" s="359"/>
      <c r="J22" s="359"/>
      <c r="K22" s="359"/>
    </row>
    <row r="23" spans="1:11" s="193" customFormat="1" ht="15" x14ac:dyDescent="0.2">
      <c r="A23" s="358">
        <v>15</v>
      </c>
      <c r="B23" s="358"/>
      <c r="C23" s="358"/>
      <c r="D23" s="359"/>
      <c r="E23" s="359"/>
      <c r="F23" s="359"/>
      <c r="G23" s="359"/>
      <c r="H23" s="359"/>
      <c r="I23" s="359"/>
      <c r="J23" s="359"/>
      <c r="K23" s="359"/>
    </row>
    <row r="24" spans="1:11" s="193" customFormat="1" ht="15" x14ac:dyDescent="0.2">
      <c r="A24" s="358">
        <v>16</v>
      </c>
      <c r="B24" s="358"/>
      <c r="C24" s="358"/>
      <c r="D24" s="359"/>
      <c r="E24" s="359"/>
      <c r="F24" s="359"/>
      <c r="G24" s="359"/>
      <c r="H24" s="359"/>
      <c r="I24" s="359"/>
      <c r="J24" s="359"/>
      <c r="K24" s="359"/>
    </row>
    <row r="25" spans="1:11" s="193" customFormat="1" ht="15" x14ac:dyDescent="0.2">
      <c r="A25" s="358">
        <v>17</v>
      </c>
      <c r="B25" s="358"/>
      <c r="C25" s="358"/>
      <c r="D25" s="359"/>
      <c r="E25" s="359"/>
      <c r="F25" s="359"/>
      <c r="G25" s="359"/>
      <c r="H25" s="359"/>
      <c r="I25" s="359"/>
      <c r="J25" s="359"/>
      <c r="K25" s="359"/>
    </row>
    <row r="26" spans="1:11" s="193" customFormat="1" ht="15" x14ac:dyDescent="0.2">
      <c r="A26" s="358">
        <v>18</v>
      </c>
      <c r="B26" s="358"/>
      <c r="C26" s="358"/>
      <c r="D26" s="359"/>
      <c r="E26" s="359"/>
      <c r="F26" s="359"/>
      <c r="G26" s="359"/>
      <c r="H26" s="359"/>
      <c r="I26" s="359"/>
      <c r="J26" s="359"/>
      <c r="K26" s="359"/>
    </row>
    <row r="27" spans="1:11" s="193" customFormat="1" ht="15" x14ac:dyDescent="0.2">
      <c r="A27" s="358" t="s">
        <v>273</v>
      </c>
      <c r="B27" s="358"/>
      <c r="C27" s="358"/>
      <c r="D27" s="359"/>
      <c r="E27" s="359"/>
      <c r="F27" s="359"/>
      <c r="G27" s="359"/>
      <c r="H27" s="359"/>
      <c r="I27" s="359"/>
      <c r="J27" s="359"/>
      <c r="K27" s="359"/>
    </row>
    <row r="28" spans="1:11" x14ac:dyDescent="0.2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</row>
    <row r="29" spans="1:11" x14ac:dyDescent="0.2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</row>
    <row r="30" spans="1:11" x14ac:dyDescent="0.2">
      <c r="A30" s="364"/>
      <c r="B30" s="364"/>
      <c r="C30" s="364"/>
      <c r="D30" s="363"/>
      <c r="E30" s="363"/>
      <c r="F30" s="363"/>
      <c r="G30" s="363"/>
      <c r="H30" s="363"/>
      <c r="I30" s="363"/>
      <c r="J30" s="363"/>
      <c r="K30" s="363"/>
    </row>
    <row r="31" spans="1:11" ht="15" x14ac:dyDescent="0.3">
      <c r="A31" s="365"/>
      <c r="B31" s="365"/>
      <c r="C31" s="365"/>
      <c r="D31" s="366" t="s">
        <v>107</v>
      </c>
      <c r="E31" s="365"/>
      <c r="F31" s="365"/>
      <c r="G31" s="367"/>
      <c r="H31" s="365"/>
      <c r="I31" s="365"/>
      <c r="J31" s="365"/>
      <c r="K31" s="365"/>
    </row>
    <row r="32" spans="1:11" ht="15" x14ac:dyDescent="0.3">
      <c r="A32" s="365"/>
      <c r="B32" s="365"/>
      <c r="C32" s="365"/>
      <c r="D32" s="365"/>
      <c r="E32" s="368"/>
      <c r="F32" s="365"/>
      <c r="H32" s="368"/>
      <c r="I32" s="368"/>
      <c r="J32" s="369"/>
    </row>
    <row r="33" spans="4:9" ht="15" x14ac:dyDescent="0.3">
      <c r="D33" s="365"/>
      <c r="E33" s="370" t="s">
        <v>263</v>
      </c>
      <c r="F33" s="365"/>
      <c r="H33" s="371" t="s">
        <v>268</v>
      </c>
      <c r="I33" s="371"/>
    </row>
    <row r="34" spans="4:9" ht="15" x14ac:dyDescent="0.3">
      <c r="D34" s="365"/>
      <c r="E34" s="372" t="s">
        <v>139</v>
      </c>
      <c r="F34" s="365"/>
      <c r="H34" s="365" t="s">
        <v>264</v>
      </c>
      <c r="I34" s="365"/>
    </row>
    <row r="35" spans="4:9" ht="15" x14ac:dyDescent="0.3">
      <c r="D35" s="365"/>
      <c r="E35" s="37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0" t="s">
        <v>427</v>
      </c>
      <c r="B1" s="131"/>
      <c r="C1" s="131"/>
      <c r="D1" s="131"/>
      <c r="E1" s="131"/>
      <c r="F1" s="131"/>
      <c r="G1" s="131"/>
      <c r="H1" s="137"/>
      <c r="I1" s="73" t="s">
        <v>109</v>
      </c>
    </row>
    <row r="2" spans="1:13" customFormat="1" ht="15" x14ac:dyDescent="0.3">
      <c r="A2" s="100" t="s">
        <v>140</v>
      </c>
      <c r="B2" s="131"/>
      <c r="C2" s="131"/>
      <c r="D2" s="131"/>
      <c r="E2" s="131"/>
      <c r="F2" s="131"/>
      <c r="G2" s="131"/>
      <c r="H2" s="137"/>
      <c r="I2" s="199" t="str">
        <f>'ფორმა N1'!L2</f>
        <v>1.01.20-31.12.20</v>
      </c>
    </row>
    <row r="3" spans="1:13" customFormat="1" ht="15" x14ac:dyDescent="0.2">
      <c r="A3" s="131"/>
      <c r="B3" s="131"/>
      <c r="C3" s="131"/>
      <c r="D3" s="131"/>
      <c r="E3" s="131"/>
      <c r="F3" s="131"/>
      <c r="G3" s="131"/>
      <c r="H3" s="134"/>
      <c r="I3" s="134"/>
      <c r="M3" s="178"/>
    </row>
    <row r="4" spans="1:13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131"/>
      <c r="E4" s="131"/>
      <c r="F4" s="131"/>
      <c r="G4" s="131"/>
      <c r="H4" s="131"/>
      <c r="I4" s="139"/>
    </row>
    <row r="5" spans="1:13" ht="15" x14ac:dyDescent="0.3">
      <c r="A5" s="201">
        <f>'ფორმა N1'!A5</f>
        <v>0</v>
      </c>
      <c r="B5" s="75"/>
      <c r="C5" s="75"/>
      <c r="D5" s="203"/>
      <c r="E5" s="203"/>
      <c r="F5" s="203"/>
      <c r="G5" s="203"/>
      <c r="H5" s="203"/>
      <c r="I5" s="202"/>
    </row>
    <row r="6" spans="1:13" customFormat="1" ht="13.5" x14ac:dyDescent="0.2">
      <c r="A6" s="135"/>
      <c r="B6" s="136"/>
      <c r="C6" s="136"/>
      <c r="D6" s="131"/>
      <c r="E6" s="131"/>
      <c r="F6" s="131"/>
      <c r="G6" s="131"/>
      <c r="H6" s="131"/>
      <c r="I6" s="131"/>
    </row>
    <row r="7" spans="1:13" customFormat="1" ht="75" x14ac:dyDescent="0.2">
      <c r="A7" s="140" t="s">
        <v>64</v>
      </c>
      <c r="B7" s="129" t="s">
        <v>366</v>
      </c>
      <c r="C7" s="129" t="s">
        <v>367</v>
      </c>
      <c r="D7" s="129" t="s">
        <v>372</v>
      </c>
      <c r="E7" s="129" t="s">
        <v>373</v>
      </c>
      <c r="F7" s="129" t="s">
        <v>368</v>
      </c>
      <c r="G7" s="129" t="s">
        <v>369</v>
      </c>
      <c r="H7" s="129" t="s">
        <v>380</v>
      </c>
      <c r="I7" s="129" t="s">
        <v>370</v>
      </c>
    </row>
    <row r="8" spans="1:13" customFormat="1" ht="15" x14ac:dyDescent="0.2">
      <c r="A8" s="127">
        <v>1</v>
      </c>
      <c r="B8" s="127">
        <v>2</v>
      </c>
      <c r="C8" s="129">
        <v>3</v>
      </c>
      <c r="D8" s="127">
        <v>6</v>
      </c>
      <c r="E8" s="129">
        <v>7</v>
      </c>
      <c r="F8" s="127">
        <v>8</v>
      </c>
      <c r="G8" s="127">
        <v>9</v>
      </c>
      <c r="H8" s="127">
        <v>10</v>
      </c>
      <c r="I8" s="129">
        <v>11</v>
      </c>
    </row>
    <row r="9" spans="1:13" customFormat="1" ht="15" x14ac:dyDescent="0.2">
      <c r="A9" s="62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 x14ac:dyDescent="0.2">
      <c r="A10" s="62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 x14ac:dyDescent="0.2">
      <c r="A11" s="62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 x14ac:dyDescent="0.2">
      <c r="A12" s="62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 x14ac:dyDescent="0.2">
      <c r="A13" s="62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 x14ac:dyDescent="0.2">
      <c r="A14" s="62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 x14ac:dyDescent="0.2">
      <c r="A15" s="62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 x14ac:dyDescent="0.2">
      <c r="A16" s="62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 x14ac:dyDescent="0.2">
      <c r="A17" s="62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 x14ac:dyDescent="0.2">
      <c r="A18" s="62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 x14ac:dyDescent="0.2">
      <c r="A19" s="62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5" x14ac:dyDescent="0.2">
      <c r="A20" s="62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5" x14ac:dyDescent="0.2">
      <c r="A21" s="62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5" x14ac:dyDescent="0.2">
      <c r="A22" s="62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5" x14ac:dyDescent="0.2">
      <c r="A23" s="62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5" x14ac:dyDescent="0.2">
      <c r="A24" s="62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5" x14ac:dyDescent="0.2">
      <c r="A25" s="62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5" x14ac:dyDescent="0.2">
      <c r="A26" s="62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5" x14ac:dyDescent="0.2">
      <c r="A27" s="62" t="s">
        <v>273</v>
      </c>
      <c r="B27" s="26"/>
      <c r="C27" s="26"/>
      <c r="D27" s="26"/>
      <c r="E27" s="26"/>
      <c r="F27" s="198"/>
      <c r="G27" s="198"/>
      <c r="H27" s="198"/>
      <c r="I27" s="26"/>
    </row>
    <row r="28" spans="1:9" x14ac:dyDescent="0.2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2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 x14ac:dyDescent="0.3">
      <c r="A31" s="177"/>
      <c r="B31" s="179" t="s">
        <v>107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11"/>
    </row>
    <row r="33" spans="2:6" ht="15" x14ac:dyDescent="0.3">
      <c r="B33" s="177"/>
      <c r="C33" s="183" t="s">
        <v>263</v>
      </c>
      <c r="D33" s="177"/>
      <c r="F33" s="184" t="s">
        <v>268</v>
      </c>
    </row>
    <row r="34" spans="2:6" ht="15" x14ac:dyDescent="0.3">
      <c r="B34" s="177"/>
      <c r="C34" s="185" t="s">
        <v>139</v>
      </c>
      <c r="D34" s="177"/>
      <c r="F34" s="177" t="s">
        <v>264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69" t="s">
        <v>385</v>
      </c>
      <c r="B1" s="71"/>
      <c r="C1" s="71"/>
      <c r="D1" s="71"/>
      <c r="E1" s="71"/>
      <c r="F1" s="71"/>
      <c r="G1" s="71"/>
      <c r="H1" s="71"/>
      <c r="I1" s="156" t="s">
        <v>198</v>
      </c>
      <c r="J1" s="157"/>
    </row>
    <row r="2" spans="1:10" x14ac:dyDescent="0.3">
      <c r="A2" s="71" t="s">
        <v>140</v>
      </c>
      <c r="B2" s="71"/>
      <c r="C2" s="71"/>
      <c r="D2" s="71"/>
      <c r="E2" s="71"/>
      <c r="F2" s="71"/>
      <c r="G2" s="71"/>
      <c r="H2" s="71"/>
      <c r="I2" s="158" t="str">
        <f>'ფორმა N1'!L2</f>
        <v>1.01.20-31.12.20</v>
      </c>
      <c r="J2" s="157"/>
    </row>
    <row r="3" spans="1:10" x14ac:dyDescent="0.3">
      <c r="A3" s="71"/>
      <c r="B3" s="71"/>
      <c r="C3" s="71"/>
      <c r="D3" s="71"/>
      <c r="E3" s="71"/>
      <c r="F3" s="71"/>
      <c r="G3" s="71"/>
      <c r="H3" s="71"/>
      <c r="I3" s="97"/>
      <c r="J3" s="157"/>
    </row>
    <row r="4" spans="1:10" x14ac:dyDescent="0.3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9"/>
    </row>
    <row r="5" spans="1:10" x14ac:dyDescent="0.3">
      <c r="A5" s="201">
        <f>'ფორმა N1'!A5</f>
        <v>0</v>
      </c>
      <c r="B5" s="201"/>
      <c r="C5" s="201"/>
      <c r="D5" s="201"/>
      <c r="E5" s="201"/>
      <c r="F5" s="201"/>
      <c r="G5" s="201"/>
      <c r="H5" s="201"/>
      <c r="I5" s="201"/>
      <c r="J5" s="184"/>
    </row>
    <row r="6" spans="1:10" x14ac:dyDescent="0.3">
      <c r="A6" s="72"/>
      <c r="B6" s="71"/>
      <c r="C6" s="71"/>
      <c r="D6" s="71"/>
      <c r="E6" s="71"/>
      <c r="F6" s="71"/>
      <c r="G6" s="71"/>
      <c r="H6" s="71"/>
      <c r="I6" s="71"/>
      <c r="J6" s="99"/>
    </row>
    <row r="7" spans="1:10" x14ac:dyDescent="0.3">
      <c r="A7" s="71"/>
      <c r="B7" s="71"/>
      <c r="C7" s="71"/>
      <c r="D7" s="71"/>
      <c r="E7" s="71"/>
      <c r="F7" s="71"/>
      <c r="G7" s="71"/>
      <c r="H7" s="71"/>
      <c r="I7" s="71"/>
      <c r="J7" s="100"/>
    </row>
    <row r="8" spans="1:10" ht="63.75" customHeight="1" x14ac:dyDescent="0.3">
      <c r="A8" s="159" t="s">
        <v>64</v>
      </c>
      <c r="B8" s="332" t="s">
        <v>363</v>
      </c>
      <c r="C8" s="333" t="s">
        <v>405</v>
      </c>
      <c r="D8" s="333" t="s">
        <v>406</v>
      </c>
      <c r="E8" s="333" t="s">
        <v>364</v>
      </c>
      <c r="F8" s="333" t="s">
        <v>377</v>
      </c>
      <c r="G8" s="333" t="s">
        <v>378</v>
      </c>
      <c r="H8" s="333" t="s">
        <v>410</v>
      </c>
      <c r="I8" s="160" t="s">
        <v>379</v>
      </c>
      <c r="J8" s="100"/>
    </row>
    <row r="9" spans="1:10" x14ac:dyDescent="0.3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0"/>
    </row>
    <row r="10" spans="1:10" x14ac:dyDescent="0.3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0"/>
    </row>
    <row r="11" spans="1:10" x14ac:dyDescent="0.3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0"/>
    </row>
    <row r="12" spans="1:10" x14ac:dyDescent="0.3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0"/>
    </row>
    <row r="13" spans="1:10" x14ac:dyDescent="0.3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0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0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0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0"/>
    </row>
    <row r="17" spans="1:10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0"/>
    </row>
    <row r="18" spans="1:10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0"/>
    </row>
    <row r="19" spans="1:10" x14ac:dyDescent="0.3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0"/>
    </row>
    <row r="20" spans="1:10" x14ac:dyDescent="0.3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0"/>
    </row>
    <row r="21" spans="1:10" x14ac:dyDescent="0.3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0"/>
    </row>
    <row r="22" spans="1:10" x14ac:dyDescent="0.3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0"/>
    </row>
    <row r="23" spans="1:10" x14ac:dyDescent="0.3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0"/>
    </row>
    <row r="24" spans="1:10" x14ac:dyDescent="0.3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0"/>
    </row>
    <row r="25" spans="1:10" x14ac:dyDescent="0.3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0"/>
    </row>
    <row r="26" spans="1:10" x14ac:dyDescent="0.3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0"/>
    </row>
    <row r="27" spans="1:10" x14ac:dyDescent="0.3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0"/>
    </row>
    <row r="28" spans="1:10" x14ac:dyDescent="0.3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0"/>
    </row>
    <row r="29" spans="1:10" x14ac:dyDescent="0.3">
      <c r="A29" s="162">
        <v>21</v>
      </c>
      <c r="B29" s="190"/>
      <c r="C29" s="170"/>
      <c r="D29" s="170"/>
      <c r="E29" s="169"/>
      <c r="F29" s="169"/>
      <c r="G29" s="169"/>
      <c r="H29" s="241"/>
      <c r="I29" s="166"/>
      <c r="J29" s="100"/>
    </row>
    <row r="30" spans="1:10" x14ac:dyDescent="0.3">
      <c r="A30" s="162">
        <v>22</v>
      </c>
      <c r="B30" s="190"/>
      <c r="C30" s="170"/>
      <c r="D30" s="170"/>
      <c r="E30" s="169"/>
      <c r="F30" s="169"/>
      <c r="G30" s="169"/>
      <c r="H30" s="241"/>
      <c r="I30" s="166"/>
      <c r="J30" s="100"/>
    </row>
    <row r="31" spans="1:10" x14ac:dyDescent="0.3">
      <c r="A31" s="162">
        <v>23</v>
      </c>
      <c r="B31" s="190"/>
      <c r="C31" s="170"/>
      <c r="D31" s="170"/>
      <c r="E31" s="169"/>
      <c r="F31" s="169"/>
      <c r="G31" s="169"/>
      <c r="H31" s="241"/>
      <c r="I31" s="166"/>
      <c r="J31" s="100"/>
    </row>
    <row r="32" spans="1:10" x14ac:dyDescent="0.3">
      <c r="A32" s="162">
        <v>24</v>
      </c>
      <c r="B32" s="190"/>
      <c r="C32" s="170"/>
      <c r="D32" s="170"/>
      <c r="E32" s="169"/>
      <c r="F32" s="169"/>
      <c r="G32" s="169"/>
      <c r="H32" s="241"/>
      <c r="I32" s="166"/>
      <c r="J32" s="100"/>
    </row>
    <row r="33" spans="1:12" x14ac:dyDescent="0.3">
      <c r="A33" s="162">
        <v>25</v>
      </c>
      <c r="B33" s="190"/>
      <c r="C33" s="170"/>
      <c r="D33" s="170"/>
      <c r="E33" s="169"/>
      <c r="F33" s="169"/>
      <c r="G33" s="169"/>
      <c r="H33" s="241"/>
      <c r="I33" s="166"/>
      <c r="J33" s="100"/>
    </row>
    <row r="34" spans="1:12" x14ac:dyDescent="0.3">
      <c r="A34" s="162">
        <v>26</v>
      </c>
      <c r="B34" s="190"/>
      <c r="C34" s="170"/>
      <c r="D34" s="170"/>
      <c r="E34" s="169"/>
      <c r="F34" s="169"/>
      <c r="G34" s="169"/>
      <c r="H34" s="241"/>
      <c r="I34" s="166"/>
      <c r="J34" s="100"/>
    </row>
    <row r="35" spans="1:12" x14ac:dyDescent="0.3">
      <c r="A35" s="162">
        <v>27</v>
      </c>
      <c r="B35" s="190"/>
      <c r="C35" s="170"/>
      <c r="D35" s="170"/>
      <c r="E35" s="169"/>
      <c r="F35" s="169"/>
      <c r="G35" s="169"/>
      <c r="H35" s="241"/>
      <c r="I35" s="166"/>
      <c r="J35" s="100"/>
    </row>
    <row r="36" spans="1:12" x14ac:dyDescent="0.3">
      <c r="A36" s="162">
        <v>28</v>
      </c>
      <c r="B36" s="190"/>
      <c r="C36" s="170"/>
      <c r="D36" s="170"/>
      <c r="E36" s="169"/>
      <c r="F36" s="169"/>
      <c r="G36" s="169"/>
      <c r="H36" s="241"/>
      <c r="I36" s="166"/>
      <c r="J36" s="100"/>
    </row>
    <row r="37" spans="1:12" x14ac:dyDescent="0.3">
      <c r="A37" s="162">
        <v>29</v>
      </c>
      <c r="B37" s="190"/>
      <c r="C37" s="170"/>
      <c r="D37" s="170"/>
      <c r="E37" s="169"/>
      <c r="F37" s="169"/>
      <c r="G37" s="169"/>
      <c r="H37" s="241"/>
      <c r="I37" s="166"/>
      <c r="J37" s="100"/>
    </row>
    <row r="38" spans="1:12" x14ac:dyDescent="0.3">
      <c r="A38" s="162" t="s">
        <v>273</v>
      </c>
      <c r="B38" s="190"/>
      <c r="C38" s="170"/>
      <c r="D38" s="170"/>
      <c r="E38" s="169"/>
      <c r="F38" s="169"/>
      <c r="G38" s="242"/>
      <c r="H38" s="247" t="s">
        <v>398</v>
      </c>
      <c r="I38" s="337">
        <f>SUM(I9:I37)</f>
        <v>0</v>
      </c>
      <c r="J38" s="100"/>
    </row>
    <row r="40" spans="1:12" x14ac:dyDescent="0.3">
      <c r="A40" s="177" t="s">
        <v>428</v>
      </c>
    </row>
    <row r="42" spans="1:12" x14ac:dyDescent="0.3">
      <c r="B42" s="179" t="s">
        <v>107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263</v>
      </c>
      <c r="F45" s="184" t="s">
        <v>268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139</v>
      </c>
      <c r="F46" s="177" t="s">
        <v>264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508" t="s">
        <v>493</v>
      </c>
      <c r="B1" s="508"/>
      <c r="C1" s="341" t="s">
        <v>109</v>
      </c>
    </row>
    <row r="2" spans="1:3" s="6" customFormat="1" ht="15" x14ac:dyDescent="0.3">
      <c r="A2" s="508"/>
      <c r="B2" s="508"/>
      <c r="C2" s="338" t="str">
        <f>'ფორმა N1'!L2</f>
        <v>1.01.20-31.12.20</v>
      </c>
    </row>
    <row r="3" spans="1:3" s="6" customFormat="1" ht="15" x14ac:dyDescent="0.3">
      <c r="A3" s="373" t="s">
        <v>140</v>
      </c>
      <c r="B3" s="339"/>
      <c r="C3" s="340"/>
    </row>
    <row r="4" spans="1:3" s="6" customFormat="1" ht="15" x14ac:dyDescent="0.3">
      <c r="A4" s="109"/>
      <c r="B4" s="339"/>
      <c r="C4" s="340"/>
    </row>
    <row r="5" spans="1:3" s="21" customFormat="1" ht="15" x14ac:dyDescent="0.3">
      <c r="A5" s="509" t="s">
        <v>269</v>
      </c>
      <c r="B5" s="509"/>
      <c r="C5" s="109"/>
    </row>
    <row r="6" spans="1:3" s="21" customFormat="1" ht="15" x14ac:dyDescent="0.3">
      <c r="A6" s="510">
        <f>'ფორმა N1'!A5</f>
        <v>0</v>
      </c>
      <c r="B6" s="510"/>
      <c r="C6" s="109"/>
    </row>
    <row r="7" spans="1:3" x14ac:dyDescent="0.2">
      <c r="A7" s="374"/>
      <c r="B7" s="374"/>
      <c r="C7" s="374"/>
    </row>
    <row r="8" spans="1:3" x14ac:dyDescent="0.2">
      <c r="A8" s="374"/>
      <c r="B8" s="374"/>
      <c r="C8" s="374"/>
    </row>
    <row r="9" spans="1:3" ht="30" customHeight="1" x14ac:dyDescent="0.2">
      <c r="A9" s="375" t="s">
        <v>64</v>
      </c>
      <c r="B9" s="375" t="s">
        <v>11</v>
      </c>
      <c r="C9" s="376" t="s">
        <v>9</v>
      </c>
    </row>
    <row r="10" spans="1:3" ht="15" x14ac:dyDescent="0.3">
      <c r="A10" s="377">
        <v>1</v>
      </c>
      <c r="B10" s="378" t="s">
        <v>57</v>
      </c>
      <c r="C10" s="393">
        <f>'ფორმა N4'!D11+'ფორმა N5'!D9+'ფორმა N6'!D10</f>
        <v>296538.61</v>
      </c>
    </row>
    <row r="11" spans="1:3" ht="15" x14ac:dyDescent="0.3">
      <c r="A11" s="380">
        <v>1.1000000000000001</v>
      </c>
      <c r="B11" s="378" t="s">
        <v>494</v>
      </c>
      <c r="C11" s="394">
        <f>'ფორმა N4'!D39+'ფორმა N5'!D37</f>
        <v>253791.21</v>
      </c>
    </row>
    <row r="12" spans="1:3" ht="15" x14ac:dyDescent="0.3">
      <c r="A12" s="381" t="s">
        <v>30</v>
      </c>
      <c r="B12" s="378" t="s">
        <v>495</v>
      </c>
      <c r="C12" s="394">
        <f>'ფორმა N4'!D40+'ფორმა N5'!D38</f>
        <v>40443</v>
      </c>
    </row>
    <row r="13" spans="1:3" ht="15" x14ac:dyDescent="0.3">
      <c r="A13" s="380">
        <v>1.2</v>
      </c>
      <c r="B13" s="378" t="s">
        <v>58</v>
      </c>
      <c r="C13" s="394">
        <f>'ფორმა N4'!D12+'ფორმა N5'!D10</f>
        <v>2000</v>
      </c>
    </row>
    <row r="14" spans="1:3" ht="15" x14ac:dyDescent="0.3">
      <c r="A14" s="380">
        <v>1.3</v>
      </c>
      <c r="B14" s="378" t="s">
        <v>496</v>
      </c>
      <c r="C14" s="394">
        <f>'ფორმა N4'!D17+'ფორმა N5'!D15+'ფორმა N6'!D17</f>
        <v>0</v>
      </c>
    </row>
    <row r="15" spans="1:3" ht="15" x14ac:dyDescent="0.2">
      <c r="A15" s="507"/>
      <c r="B15" s="507"/>
      <c r="C15" s="507"/>
    </row>
    <row r="16" spans="1:3" ht="30" customHeight="1" x14ac:dyDescent="0.2">
      <c r="A16" s="375" t="s">
        <v>64</v>
      </c>
      <c r="B16" s="375" t="s">
        <v>244</v>
      </c>
      <c r="C16" s="376" t="s">
        <v>67</v>
      </c>
    </row>
    <row r="17" spans="1:4" ht="15" x14ac:dyDescent="0.3">
      <c r="A17" s="377">
        <v>2</v>
      </c>
      <c r="B17" s="378" t="s">
        <v>497</v>
      </c>
      <c r="C17" s="379">
        <f>'ფორმა N2'!D9+'ფორმა N2'!C26+'ფორმა N3'!D9+'ფორმა N3'!C26</f>
        <v>346648.62</v>
      </c>
    </row>
    <row r="18" spans="1:4" ht="15" x14ac:dyDescent="0.3">
      <c r="A18" s="382">
        <v>2.1</v>
      </c>
      <c r="B18" s="378" t="s">
        <v>498</v>
      </c>
      <c r="C18" s="378">
        <f>'ფორმა N2'!D17+'ფორმა N3'!D17</f>
        <v>0</v>
      </c>
    </row>
    <row r="19" spans="1:4" ht="15" x14ac:dyDescent="0.3">
      <c r="A19" s="382">
        <v>2.2000000000000002</v>
      </c>
      <c r="B19" s="378" t="s">
        <v>499</v>
      </c>
      <c r="C19" s="378">
        <f>'ფორმა N2'!D18+'ფორმა N3'!D18</f>
        <v>0</v>
      </c>
    </row>
    <row r="20" spans="1:4" ht="15" x14ac:dyDescent="0.3">
      <c r="A20" s="382">
        <v>2.2999999999999998</v>
      </c>
      <c r="B20" s="378" t="s">
        <v>500</v>
      </c>
      <c r="C20" s="383">
        <f>SUM(C21:C25)</f>
        <v>346648.62</v>
      </c>
    </row>
    <row r="21" spans="1:4" ht="15" x14ac:dyDescent="0.3">
      <c r="A21" s="381" t="s">
        <v>501</v>
      </c>
      <c r="B21" s="384" t="s">
        <v>502</v>
      </c>
      <c r="C21" s="378">
        <f>'ფორმა N2'!D13+'ფორმა N3'!D13</f>
        <v>276148.62</v>
      </c>
    </row>
    <row r="22" spans="1:4" ht="15" x14ac:dyDescent="0.3">
      <c r="A22" s="381" t="s">
        <v>503</v>
      </c>
      <c r="B22" s="384" t="s">
        <v>504</v>
      </c>
      <c r="C22" s="378">
        <f>'ფორმა N2'!C27+'ფორმა N3'!C27</f>
        <v>0</v>
      </c>
    </row>
    <row r="23" spans="1:4" ht="15" x14ac:dyDescent="0.3">
      <c r="A23" s="381" t="s">
        <v>505</v>
      </c>
      <c r="B23" s="384" t="s">
        <v>506</v>
      </c>
      <c r="C23" s="378">
        <f>'ფორმა N2'!D14+'ფორმა N3'!D14</f>
        <v>70500</v>
      </c>
    </row>
    <row r="24" spans="1:4" ht="15" x14ac:dyDescent="0.3">
      <c r="A24" s="381" t="s">
        <v>507</v>
      </c>
      <c r="B24" s="384" t="s">
        <v>508</v>
      </c>
      <c r="C24" s="378">
        <f>'ფორმა N2'!C31+'ფორმა N3'!C31</f>
        <v>0</v>
      </c>
    </row>
    <row r="25" spans="1:4" ht="15" x14ac:dyDescent="0.3">
      <c r="A25" s="381" t="s">
        <v>509</v>
      </c>
      <c r="B25" s="384" t="s">
        <v>510</v>
      </c>
      <c r="C25" s="378">
        <f>'ფორმა N2'!D11+'ფორმა N3'!D11</f>
        <v>0</v>
      </c>
    </row>
    <row r="26" spans="1:4" ht="15" x14ac:dyDescent="0.3">
      <c r="A26" s="391"/>
      <c r="B26" s="390"/>
      <c r="C26" s="389"/>
    </row>
    <row r="27" spans="1:4" ht="15" x14ac:dyDescent="0.3">
      <c r="A27" s="391"/>
      <c r="B27" s="390"/>
      <c r="C27" s="389"/>
    </row>
    <row r="28" spans="1:4" ht="15" x14ac:dyDescent="0.3">
      <c r="A28" s="21"/>
      <c r="B28" s="21"/>
      <c r="C28" s="21"/>
      <c r="D28" s="388"/>
    </row>
    <row r="29" spans="1:4" ht="15" x14ac:dyDescent="0.3">
      <c r="A29" s="191" t="s">
        <v>107</v>
      </c>
      <c r="B29" s="21"/>
      <c r="C29" s="21"/>
      <c r="D29" s="388"/>
    </row>
    <row r="30" spans="1:4" ht="15" x14ac:dyDescent="0.3">
      <c r="A30" s="21"/>
      <c r="B30" s="21"/>
      <c r="C30" s="21"/>
      <c r="D30" s="388"/>
    </row>
    <row r="31" spans="1:4" ht="15" x14ac:dyDescent="0.3">
      <c r="A31" s="21"/>
      <c r="B31" s="21"/>
      <c r="C31" s="21"/>
      <c r="D31" s="387"/>
    </row>
    <row r="32" spans="1:4" ht="15" x14ac:dyDescent="0.3">
      <c r="B32" s="191" t="s">
        <v>266</v>
      </c>
      <c r="C32" s="21"/>
      <c r="D32" s="387"/>
    </row>
    <row r="33" spans="2:4" ht="15" x14ac:dyDescent="0.3">
      <c r="B33" s="21" t="s">
        <v>265</v>
      </c>
      <c r="C33" s="21"/>
      <c r="D33" s="387"/>
    </row>
    <row r="34" spans="2:4" x14ac:dyDescent="0.2">
      <c r="B34" s="386" t="s">
        <v>139</v>
      </c>
      <c r="D34" s="38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58">
        <v>40907</v>
      </c>
      <c r="C2" t="s">
        <v>200</v>
      </c>
      <c r="E2" t="s">
        <v>231</v>
      </c>
      <c r="G2" s="60" t="s">
        <v>236</v>
      </c>
    </row>
    <row r="3" spans="1:7" ht="15" x14ac:dyDescent="0.2">
      <c r="A3" s="58">
        <v>40908</v>
      </c>
      <c r="C3" t="s">
        <v>201</v>
      </c>
      <c r="E3" t="s">
        <v>232</v>
      </c>
      <c r="G3" s="60" t="s">
        <v>237</v>
      </c>
    </row>
    <row r="4" spans="1:7" ht="15" x14ac:dyDescent="0.2">
      <c r="A4" s="58">
        <v>40909</v>
      </c>
      <c r="C4" t="s">
        <v>202</v>
      </c>
      <c r="E4" t="s">
        <v>233</v>
      </c>
      <c r="G4" s="60" t="s">
        <v>238</v>
      </c>
    </row>
    <row r="5" spans="1:7" x14ac:dyDescent="0.2">
      <c r="A5" s="58">
        <v>40910</v>
      </c>
      <c r="C5" t="s">
        <v>203</v>
      </c>
      <c r="E5" t="s">
        <v>234</v>
      </c>
    </row>
    <row r="6" spans="1:7" x14ac:dyDescent="0.2">
      <c r="A6" s="58">
        <v>40911</v>
      </c>
      <c r="C6" t="s">
        <v>204</v>
      </c>
    </row>
    <row r="7" spans="1:7" x14ac:dyDescent="0.2">
      <c r="A7" s="58">
        <v>40912</v>
      </c>
      <c r="C7" t="s">
        <v>205</v>
      </c>
    </row>
    <row r="8" spans="1:7" x14ac:dyDescent="0.2">
      <c r="A8" s="58">
        <v>40913</v>
      </c>
      <c r="C8" t="s">
        <v>206</v>
      </c>
    </row>
    <row r="9" spans="1:7" x14ac:dyDescent="0.2">
      <c r="A9" s="58">
        <v>40914</v>
      </c>
      <c r="C9" t="s">
        <v>207</v>
      </c>
    </row>
    <row r="10" spans="1:7" x14ac:dyDescent="0.2">
      <c r="A10" s="58">
        <v>40915</v>
      </c>
      <c r="C10" t="s">
        <v>208</v>
      </c>
    </row>
    <row r="11" spans="1:7" x14ac:dyDescent="0.2">
      <c r="A11" s="58">
        <v>40916</v>
      </c>
      <c r="C11" t="s">
        <v>209</v>
      </c>
    </row>
    <row r="12" spans="1:7" x14ac:dyDescent="0.2">
      <c r="A12" s="58">
        <v>40917</v>
      </c>
      <c r="C12" t="s">
        <v>210</v>
      </c>
    </row>
    <row r="13" spans="1:7" x14ac:dyDescent="0.2">
      <c r="A13" s="58">
        <v>40918</v>
      </c>
      <c r="C13" t="s">
        <v>211</v>
      </c>
    </row>
    <row r="14" spans="1:7" x14ac:dyDescent="0.2">
      <c r="A14" s="58">
        <v>40919</v>
      </c>
      <c r="C14" t="s">
        <v>212</v>
      </c>
    </row>
    <row r="15" spans="1:7" x14ac:dyDescent="0.2">
      <c r="A15" s="58">
        <v>40920</v>
      </c>
      <c r="C15" t="s">
        <v>213</v>
      </c>
    </row>
    <row r="16" spans="1:7" x14ac:dyDescent="0.2">
      <c r="A16" s="58">
        <v>40921</v>
      </c>
      <c r="C16" t="s">
        <v>214</v>
      </c>
    </row>
    <row r="17" spans="1:3" x14ac:dyDescent="0.2">
      <c r="A17" s="58">
        <v>40922</v>
      </c>
      <c r="C17" t="s">
        <v>215</v>
      </c>
    </row>
    <row r="18" spans="1:3" x14ac:dyDescent="0.2">
      <c r="A18" s="58">
        <v>40923</v>
      </c>
      <c r="C18" t="s">
        <v>216</v>
      </c>
    </row>
    <row r="19" spans="1:3" x14ac:dyDescent="0.2">
      <c r="A19" s="58">
        <v>40924</v>
      </c>
      <c r="C19" t="s">
        <v>217</v>
      </c>
    </row>
    <row r="20" spans="1:3" x14ac:dyDescent="0.2">
      <c r="A20" s="58">
        <v>40925</v>
      </c>
      <c r="C20" t="s">
        <v>218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მამუკა გუტიკაშვილი</cp:lastModifiedBy>
  <cp:lastPrinted>2016-05-03T11:38:33Z</cp:lastPrinted>
  <dcterms:created xsi:type="dcterms:W3CDTF">2011-12-27T13:20:18Z</dcterms:created>
  <dcterms:modified xsi:type="dcterms:W3CDTF">2021-01-28T08:41:10Z</dcterms:modified>
</cp:coreProperties>
</file>